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Assumptions" sheetId="2" state="visible" r:id="rId2"/>
    <sheet xmlns:r="http://schemas.openxmlformats.org/officeDocument/2006/relationships" name="IS_Historical" sheetId="3" state="visible" r:id="rId3"/>
    <sheet xmlns:r="http://schemas.openxmlformats.org/officeDocument/2006/relationships" name="IS_Projected" sheetId="4" state="visible" r:id="rId4"/>
    <sheet xmlns:r="http://schemas.openxmlformats.org/officeDocument/2006/relationships" name="BS_Historical" sheetId="5" state="visible" r:id="rId5"/>
    <sheet xmlns:r="http://schemas.openxmlformats.org/officeDocument/2006/relationships" name="BS_Projected" sheetId="6" state="visible" r:id="rId6"/>
    <sheet xmlns:r="http://schemas.openxmlformats.org/officeDocument/2006/relationships" name="CF_Historical" sheetId="7" state="visible" r:id="rId7"/>
    <sheet xmlns:r="http://schemas.openxmlformats.org/officeDocument/2006/relationships" name="CF_Projected" sheetId="8" state="visible" r:id="rId8"/>
    <sheet xmlns:r="http://schemas.openxmlformats.org/officeDocument/2006/relationships" name="Debt_Schedule" sheetId="9" state="visible" r:id="rId9"/>
    <sheet xmlns:r="http://schemas.openxmlformats.org/officeDocument/2006/relationships" name="WC_Schedule" sheetId="10" state="visible" r:id="rId10"/>
    <sheet xmlns:r="http://schemas.openxmlformats.org/officeDocument/2006/relationships" name="CapEx_DDA_Schedule" sheetId="11" state="visible" r:id="rId11"/>
    <sheet xmlns:r="http://schemas.openxmlformats.org/officeDocument/2006/relationships" name="Hedge_Schedule" sheetId="12" state="visible" r:id="rId12"/>
    <sheet xmlns:r="http://schemas.openxmlformats.org/officeDocument/2006/relationships" name="Strip_Curve" sheetId="13" state="visible" r:id="rId13"/>
    <sheet xmlns:r="http://schemas.openxmlformats.org/officeDocument/2006/relationships" name="Revenue_Build" sheetId="14" state="visible" r:id="rId14"/>
    <sheet xmlns:r="http://schemas.openxmlformats.org/officeDocument/2006/relationships" name="WACC" sheetId="15" state="visible" r:id="rId15"/>
    <sheet xmlns:r="http://schemas.openxmlformats.org/officeDocument/2006/relationships" name="DCF" sheetId="16" state="visible" r:id="rId16"/>
    <sheet xmlns:r="http://schemas.openxmlformats.org/officeDocument/2006/relationships" name="Terminal_Value" sheetId="17" state="visible" r:id="rId17"/>
    <sheet xmlns:r="http://schemas.openxmlformats.org/officeDocument/2006/relationships" name="Sensitivity" sheetId="18" state="visible" r:id="rId18"/>
    <sheet xmlns:r="http://schemas.openxmlformats.org/officeDocument/2006/relationships" name="Output" sheetId="19" state="visible" r:id="rId19"/>
    <sheet xmlns:r="http://schemas.openxmlformats.org/officeDocument/2006/relationships" name="Sources" sheetId="20" state="visible" r:id="rId20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0.0%"/>
  </numFmts>
  <fonts count="8">
    <font>
      <name val="Calibri"/>
      <family val="2"/>
      <color theme="1"/>
      <sz val="11"/>
      <scheme val="minor"/>
    </font>
    <font>
      <name val="Georgia"/>
      <b val="1"/>
      <color rgb="00111008"/>
      <sz val="16"/>
    </font>
    <font>
      <name val="Georgia"/>
      <i val="1"/>
      <color rgb="0055504A"/>
      <sz val="9"/>
    </font>
    <font>
      <name val="Georgia"/>
      <b val="1"/>
      <color rgb="00111008"/>
      <sz val="10"/>
    </font>
    <font>
      <name val="Georgia"/>
      <color rgb="00111008"/>
      <sz val="10"/>
    </font>
    <font>
      <name val="Georgia"/>
      <b val="1"/>
      <color rgb="00FFFFFF"/>
      <sz val="11"/>
    </font>
    <font>
      <name val="Georgia"/>
      <color rgb="000000FF"/>
      <sz val="10"/>
    </font>
    <font>
      <name val="Georgia"/>
      <color rgb="00000000"/>
      <sz val="10"/>
    </font>
  </fonts>
  <fills count="6">
    <fill>
      <patternFill/>
    </fill>
    <fill>
      <patternFill patternType="gray125"/>
    </fill>
    <fill>
      <patternFill patternType="solid">
        <fgColor rgb="00111008"/>
        <bgColor rgb="00111008"/>
      </patternFill>
    </fill>
    <fill>
      <patternFill patternType="solid">
        <fgColor rgb="00F2EFE9"/>
        <bgColor rgb="00F2EFE9"/>
      </patternFill>
    </fill>
    <fill>
      <patternFill patternType="solid">
        <fgColor rgb="00EDE5D0"/>
        <bgColor rgb="00EDE5D0"/>
      </patternFill>
    </fill>
    <fill>
      <patternFill patternType="solid">
        <fgColor rgb="00FFE599"/>
        <bgColor rgb="00FFE599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164" fontId="4" fillId="0" borderId="0" pivotButton="0" quotePrefix="0" xfId="0"/>
    <xf numFmtId="0" fontId="5" fillId="2" borderId="0" pivotButton="0" quotePrefix="0" xfId="0"/>
    <xf numFmtId="0" fontId="4" fillId="0" borderId="1" pivotButton="0" quotePrefix="0" xfId="0"/>
    <xf numFmtId="0" fontId="6" fillId="0" borderId="1" pivotButton="0" quotePrefix="0" xfId="0"/>
    <xf numFmtId="0" fontId="2" fillId="0" borderId="1" pivotButton="0" quotePrefix="0" xfId="0"/>
    <xf numFmtId="165" fontId="6" fillId="0" borderId="1" pivotButton="0" quotePrefix="0" xfId="0"/>
    <xf numFmtId="2" fontId="6" fillId="0" borderId="1" pivotButton="0" quotePrefix="0" xfId="0"/>
    <xf numFmtId="0" fontId="3" fillId="0" borderId="1" pivotButton="0" quotePrefix="0" xfId="0"/>
    <xf numFmtId="164" fontId="7" fillId="3" borderId="1" pivotButton="0" quotePrefix="0" xfId="0"/>
    <xf numFmtId="2" fontId="7" fillId="3" borderId="1" pivotButton="0" quotePrefix="0" xfId="0"/>
    <xf numFmtId="164" fontId="7" fillId="0" borderId="1" pivotButton="0" quotePrefix="0" xfId="0"/>
    <xf numFmtId="2" fontId="7" fillId="0" borderId="1" pivotButton="0" quotePrefix="0" xfId="0"/>
    <xf numFmtId="165" fontId="7" fillId="0" borderId="1" pivotButton="0" quotePrefix="0" xfId="0"/>
    <xf numFmtId="3" fontId="7" fillId="0" borderId="1" pivotButton="0" quotePrefix="0" xfId="0"/>
    <xf numFmtId="164" fontId="6" fillId="0" borderId="1" pivotButton="0" quotePrefix="0" xfId="0"/>
    <xf numFmtId="0" fontId="3" fillId="4" borderId="1" pivotButton="0" quotePrefix="0" xfId="0"/>
    <xf numFmtId="164" fontId="7" fillId="5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styles" Target="styles.xml" Id="rId21"/><Relationship Type="http://schemas.openxmlformats.org/officeDocument/2006/relationships/theme" Target="theme/theme1.xml" Id="rId2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6"/>
  <sheetViews>
    <sheetView showGridLines="1" workbookViewId="0">
      <selection activeCell="A1" sqref="A1"/>
    </sheetView>
  </sheetViews>
  <sheetFormatPr baseColWidth="8" defaultRowHeight="15"/>
  <cols>
    <col width="68" customWidth="1" min="1" max="1"/>
    <col width="14" customWidth="1" min="2" max="2"/>
  </cols>
  <sheetData>
    <row r="1">
      <c r="A1" s="1" t="inlineStr">
        <is>
          <t>SNP · RESEARCH AND dilutiveDilution MODEL</t>
        </is>
      </c>
    </row>
    <row r="2">
      <c r="A2" s="2" t="inlineStr">
        <is>
          <t>EOG Resources, Inc. (NYSE: EOG) — 3-Statement DCF dilutive Model</t>
        </is>
      </c>
    </row>
    <row r="3"/>
    <row r="4">
      <c r="A4" s="3" t="inlineStr">
        <is>
          <t>Target Valuation Date:</t>
        </is>
      </c>
      <c r="B4" s="4" t="inlineStr">
        <is>
          <t>2026-06-10</t>
        </is>
      </c>
    </row>
    <row r="5">
      <c r="A5" s="3" t="inlineStr">
        <is>
          <t>Current Market Price:</t>
        </is>
      </c>
      <c r="B5" s="5" t="n">
        <v>141.22</v>
      </c>
    </row>
    <row r="6">
      <c r="A6" s="3" t="inlineStr">
        <is>
          <t>Locked CIK:</t>
        </is>
      </c>
      <c r="B6" s="4" t="inlineStr">
        <is>
          <t>0000821189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F10"/>
  <sheetViews>
    <sheetView showGridLines="1" workbookViewId="0">
      <selection activeCell="A1" sqref="A1"/>
    </sheetView>
  </sheetViews>
  <sheetFormatPr baseColWidth="8" defaultRowHeight="15"/>
  <cols>
    <col width="53" customWidth="1" min="1" max="1"/>
    <col width="75" customWidth="1" min="2" max="2"/>
    <col width="32" customWidth="1" min="3" max="3"/>
    <col width="32" customWidth="1" min="4" max="4"/>
    <col width="32" customWidth="1" min="5" max="5"/>
    <col width="32" customWidth="1" min="6" max="6"/>
  </cols>
  <sheetData>
    <row r="1">
      <c r="A1" s="1" t="inlineStr">
        <is>
          <t>OPERATING WORKING CAPITAL SCHEDULE (USD Millions)</t>
        </is>
      </c>
    </row>
    <row r="2"/>
    <row r="3">
      <c r="A3" s="6" t="inlineStr">
        <is>
          <t>Metric</t>
        </is>
      </c>
      <c r="B3" s="6" t="inlineStr">
        <is>
          <t>2026E</t>
        </is>
      </c>
      <c r="C3" s="6" t="inlineStr">
        <is>
          <t>2027E</t>
        </is>
      </c>
      <c r="D3" s="6" t="inlineStr">
        <is>
          <t>2028E</t>
        </is>
      </c>
      <c r="E3" s="6" t="inlineStr">
        <is>
          <t>2029E</t>
        </is>
      </c>
      <c r="F3" s="6" t="inlineStr">
        <is>
          <t>2030E</t>
        </is>
      </c>
    </row>
    <row r="4">
      <c r="A4" s="7" t="inlineStr">
        <is>
          <t>Days Sales Outstanding (DSO)</t>
        </is>
      </c>
      <c r="B4" s="18" t="n">
        <v>43</v>
      </c>
      <c r="C4" s="18" t="n">
        <v>43</v>
      </c>
      <c r="D4" s="18" t="n">
        <v>43</v>
      </c>
      <c r="E4" s="18" t="n">
        <v>43</v>
      </c>
      <c r="F4" s="18" t="n">
        <v>43</v>
      </c>
    </row>
    <row r="5">
      <c r="A5" s="7" t="inlineStr">
        <is>
          <t>Days Inventory Outstanding (DIO)</t>
        </is>
      </c>
      <c r="B5" s="18" t="n">
        <v>45</v>
      </c>
      <c r="C5" s="18" t="n">
        <v>45</v>
      </c>
      <c r="D5" s="18" t="n">
        <v>45</v>
      </c>
      <c r="E5" s="18" t="n">
        <v>45</v>
      </c>
      <c r="F5" s="18" t="n">
        <v>45</v>
      </c>
    </row>
    <row r="6">
      <c r="A6" s="7" t="inlineStr">
        <is>
          <t>Days Payable Outstanding (DPO)</t>
        </is>
      </c>
      <c r="B6" s="18" t="n">
        <v>120</v>
      </c>
      <c r="C6" s="18" t="n">
        <v>120</v>
      </c>
      <c r="D6" s="18" t="n">
        <v>120</v>
      </c>
      <c r="E6" s="18" t="n">
        <v>120</v>
      </c>
      <c r="F6" s="18" t="n">
        <v>120</v>
      </c>
    </row>
    <row r="7">
      <c r="A7" s="7" t="inlineStr">
        <is>
          <t>Accounts Receivable (AR)</t>
        </is>
      </c>
      <c r="B7" s="15">
        <f>B4 * IS_Projected!B4 / 365</f>
        <v/>
      </c>
      <c r="C7" s="15">
        <f>C4 * IS_Projected!C4 / 365</f>
        <v/>
      </c>
      <c r="D7" s="15">
        <f>D4 * IS_Projected!D4 / 365</f>
        <v/>
      </c>
      <c r="E7" s="15">
        <f>E4 * IS_Projected!E4 / 365</f>
        <v/>
      </c>
      <c r="F7" s="15">
        <f>F4 * IS_Projected!F4 / 365</f>
        <v/>
      </c>
    </row>
    <row r="8">
      <c r="A8" s="7" t="inlineStr">
        <is>
          <t>Inventory</t>
        </is>
      </c>
      <c r="B8" s="15">
        <f>B5 * IS_Projected!B5 / 365</f>
        <v/>
      </c>
      <c r="C8" s="15">
        <f>C5 * IS_Projected!C5 / 365</f>
        <v/>
      </c>
      <c r="D8" s="15">
        <f>D5 * IS_Projected!D5 / 365</f>
        <v/>
      </c>
      <c r="E8" s="15">
        <f>E5 * IS_Projected!E5 / 365</f>
        <v/>
      </c>
      <c r="F8" s="15">
        <f>F5 * IS_Projected!F5 / 365</f>
        <v/>
      </c>
    </row>
    <row r="9">
      <c r="A9" s="7" t="inlineStr">
        <is>
          <t>Accounts Payable (AP)</t>
        </is>
      </c>
      <c r="B9" s="15">
        <f>B6 * IS_Projected!B5 / 365</f>
        <v/>
      </c>
      <c r="C9" s="15">
        <f>C6 * IS_Projected!C5 / 365</f>
        <v/>
      </c>
      <c r="D9" s="15">
        <f>D6 * IS_Projected!D5 / 365</f>
        <v/>
      </c>
      <c r="E9" s="15">
        <f>E6 * IS_Projected!E5 / 365</f>
        <v/>
      </c>
      <c r="F9" s="15">
        <f>F6 * IS_Projected!F5 / 365</f>
        <v/>
      </c>
    </row>
    <row r="10">
      <c r="A10" s="12" t="inlineStr">
        <is>
          <t>Change in Operating Working Capital</t>
        </is>
      </c>
      <c r="B10" s="15">
        <f>(BS_Historical!D5-B7) + (BS_Historical!D6-B8) - (BS_Historical!D12-B9)</f>
        <v/>
      </c>
      <c r="C10" s="15">
        <f>(B7-C7) + (B8-C8) - (B9-C9)</f>
        <v/>
      </c>
      <c r="D10" s="15">
        <f>(C7-D7) + (C8-D8) - (C9-D9)</f>
        <v/>
      </c>
      <c r="E10" s="15">
        <f>(D7-E7) + (D8-E8) - (D9-E9)</f>
        <v/>
      </c>
      <c r="F10" s="15">
        <f>(E7-F7) + (E8-F8) - (E9-F9)</f>
        <v/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F9"/>
  <sheetViews>
    <sheetView showGridLines="1" workbookViewId="0">
      <selection activeCell="A1" sqref="A1"/>
    </sheetView>
  </sheetViews>
  <sheetFormatPr baseColWidth="8" defaultRowHeight="15"/>
  <cols>
    <col width="40" customWidth="1" min="1" max="1"/>
    <col width="27" customWidth="1" min="2" max="2"/>
    <col width="27" customWidth="1" min="3" max="3"/>
    <col width="27" customWidth="1" min="4" max="4"/>
    <col width="27" customWidth="1" min="5" max="5"/>
    <col width="27" customWidth="1" min="6" max="6"/>
  </cols>
  <sheetData>
    <row r="1">
      <c r="A1" s="1" t="inlineStr">
        <is>
          <t>CAPEX &amp; DD&amp;A SCHEDULE (USD Millions)</t>
        </is>
      </c>
    </row>
    <row r="2"/>
    <row r="3">
      <c r="A3" s="6" t="inlineStr">
        <is>
          <t>Metric</t>
        </is>
      </c>
      <c r="B3" s="6" t="inlineStr">
        <is>
          <t>2026E</t>
        </is>
      </c>
      <c r="C3" s="6" t="inlineStr">
        <is>
          <t>2027E</t>
        </is>
      </c>
      <c r="D3" s="6" t="inlineStr">
        <is>
          <t>2028E</t>
        </is>
      </c>
      <c r="E3" s="6" t="inlineStr">
        <is>
          <t>2029E</t>
        </is>
      </c>
      <c r="F3" s="6" t="inlineStr">
        <is>
          <t>2030E</t>
        </is>
      </c>
    </row>
    <row r="4">
      <c r="A4" s="7" t="inlineStr">
        <is>
          <t>Guided Corporate CapEx</t>
        </is>
      </c>
      <c r="B4" s="15" t="n">
        <v>6594</v>
      </c>
      <c r="C4" s="15" t="n">
        <v>6725</v>
      </c>
      <c r="D4" s="15" t="n">
        <v>6860</v>
      </c>
      <c r="E4" s="15" t="n">
        <v>6997</v>
      </c>
      <c r="F4" s="15" t="n">
        <v>7137</v>
      </c>
    </row>
    <row r="5">
      <c r="A5" s="12" t="inlineStr">
        <is>
          <t>Sustaining CapEx (Maintenance)</t>
        </is>
      </c>
      <c r="B5" s="15">
        <f>B4 * Assumptions!$B$10</f>
        <v/>
      </c>
      <c r="C5" s="15">
        <f>C4 * Assumptions!$B$10</f>
        <v/>
      </c>
      <c r="D5" s="15">
        <f>D4 * Assumptions!$B$10</f>
        <v/>
      </c>
      <c r="E5" s="15">
        <f>E4 * Assumptions!$B$10</f>
        <v/>
      </c>
      <c r="F5" s="15">
        <f>F4 * Assumptions!$B$10</f>
        <v/>
      </c>
    </row>
    <row r="6">
      <c r="A6" s="7" t="inlineStr">
        <is>
          <t>Growth CapEx</t>
        </is>
      </c>
      <c r="B6" s="15">
        <f>B4 - B5</f>
        <v/>
      </c>
      <c r="C6" s="15">
        <f>C4 - C5</f>
        <v/>
      </c>
      <c r="D6" s="15">
        <f>D4 - D5</f>
        <v/>
      </c>
      <c r="E6" s="15">
        <f>E4 - E5</f>
        <v/>
      </c>
      <c r="F6" s="15">
        <f>F4 - F5</f>
        <v/>
      </c>
    </row>
    <row r="7">
      <c r="A7" s="7" t="inlineStr">
        <is>
          <t>DD&amp;A per Boe Production ($/Boe)</t>
        </is>
      </c>
      <c r="B7" s="16" t="n">
        <v>15.5</v>
      </c>
      <c r="C7" s="16" t="n">
        <v>15.5</v>
      </c>
      <c r="D7" s="16" t="n">
        <v>15.5</v>
      </c>
      <c r="E7" s="16" t="n">
        <v>15.5</v>
      </c>
      <c r="F7" s="16" t="n">
        <v>15.5</v>
      </c>
    </row>
    <row r="8">
      <c r="A8" s="7" t="inlineStr">
        <is>
          <t>Projected Production Volume (MMboe)</t>
        </is>
      </c>
      <c r="B8" s="15">
        <f>Revenue_Build!B10</f>
        <v/>
      </c>
      <c r="C8" s="15">
        <f>Revenue_Build!C10</f>
        <v/>
      </c>
      <c r="D8" s="15">
        <f>Revenue_Build!D10</f>
        <v/>
      </c>
      <c r="E8" s="15">
        <f>Revenue_Build!E10</f>
        <v/>
      </c>
      <c r="F8" s="15">
        <f>Revenue_Build!F10</f>
        <v/>
      </c>
    </row>
    <row r="9">
      <c r="A9" s="12" t="inlineStr">
        <is>
          <t>Total Projected DD&amp;A</t>
        </is>
      </c>
      <c r="B9" s="15">
        <f>B7 * B8</f>
        <v/>
      </c>
      <c r="C9" s="15">
        <f>C7 * C8</f>
        <v/>
      </c>
      <c r="D9" s="15">
        <f>D7 * D8</f>
        <v/>
      </c>
      <c r="E9" s="15">
        <f>E7 * E8</f>
        <v/>
      </c>
      <c r="F9" s="15">
        <f>F7 * F8</f>
        <v/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F9"/>
  <sheetViews>
    <sheetView showGridLines="1" workbookViewId="0">
      <selection activeCell="A1" sqref="A1"/>
    </sheetView>
  </sheetViews>
  <sheetFormatPr baseColWidth="8" defaultRowHeight="15"/>
  <cols>
    <col width="48" customWidth="1" min="1" max="1"/>
    <col width="32" customWidth="1" min="2" max="2"/>
    <col width="32" customWidth="1" min="3" max="3"/>
    <col width="19" customWidth="1" min="4" max="4"/>
    <col width="19" customWidth="1" min="5" max="5"/>
    <col width="19" customWidth="1" min="6" max="6"/>
  </cols>
  <sheetData>
    <row r="1">
      <c r="A1" s="1" t="inlineStr">
        <is>
          <t>HEDGING BOOK OVERLAY &amp; realizED PRICES (USD)</t>
        </is>
      </c>
    </row>
    <row r="2"/>
    <row r="3">
      <c r="A3" s="6" t="inlineStr">
        <is>
          <t>Metric</t>
        </is>
      </c>
      <c r="B3" s="6" t="inlineStr">
        <is>
          <t>2026E</t>
        </is>
      </c>
      <c r="C3" s="6" t="inlineStr">
        <is>
          <t>2027E</t>
        </is>
      </c>
      <c r="D3" s="6" t="inlineStr">
        <is>
          <t>2028E</t>
        </is>
      </c>
      <c r="E3" s="6" t="inlineStr">
        <is>
          <t>2029E</t>
        </is>
      </c>
      <c r="F3" s="6" t="inlineStr">
        <is>
          <t>2030E</t>
        </is>
      </c>
    </row>
    <row r="4">
      <c r="A4" s="7" t="inlineStr">
        <is>
          <t>NTM Oil Hedge Coverage %</t>
        </is>
      </c>
      <c r="B4" s="17" t="n">
        <v>0.52</v>
      </c>
      <c r="C4" s="17" t="n">
        <v>0.2</v>
      </c>
      <c r="D4" s="17" t="n">
        <v>0</v>
      </c>
      <c r="E4" s="17" t="n">
        <v>0</v>
      </c>
      <c r="F4" s="17" t="n">
        <v>0</v>
      </c>
    </row>
    <row r="5">
      <c r="A5" s="7" t="inlineStr">
        <is>
          <t>Hedge Floor Price ($/bbl)</t>
        </is>
      </c>
      <c r="B5" s="15" t="n">
        <v>62</v>
      </c>
      <c r="C5" s="15" t="n">
        <v>62</v>
      </c>
      <c r="D5" s="15" t="n">
        <v>0</v>
      </c>
      <c r="E5" s="15" t="n">
        <v>0</v>
      </c>
      <c r="F5" s="15" t="n">
        <v>0</v>
      </c>
    </row>
    <row r="6">
      <c r="A6" s="7" t="inlineStr">
        <is>
          <t>WTI Market Strip Price ($/bbl)</t>
        </is>
      </c>
      <c r="B6" s="15">
        <f>Strip_Curve!B4</f>
        <v/>
      </c>
      <c r="C6" s="15">
        <f>Strip_Curve!C4</f>
        <v/>
      </c>
      <c r="D6" s="15">
        <f>Strip_Curve!D4</f>
        <v/>
      </c>
      <c r="E6" s="15">
        <f>Strip_Curve!E4</f>
        <v/>
      </c>
      <c r="F6" s="15">
        <f>Strip_Curve!F4</f>
        <v/>
      </c>
    </row>
    <row r="7">
      <c r="A7" s="7" t="inlineStr">
        <is>
          <t>Realized Hedged Oil Price ($/bbl)</t>
        </is>
      </c>
      <c r="B7" s="15">
        <f>MAX(B5, B4)</f>
        <v/>
      </c>
      <c r="C7" s="15">
        <f>MAX(C5, C4)</f>
        <v/>
      </c>
      <c r="D7" s="15">
        <f>D6</f>
        <v/>
      </c>
      <c r="E7" s="15">
        <f>E6</f>
        <v/>
      </c>
      <c r="F7" s="15">
        <f>F6</f>
        <v/>
      </c>
    </row>
    <row r="8">
      <c r="A8" s="7" t="inlineStr">
        <is>
          <t>Realized Unhedged Oil Price ($/bbl)</t>
        </is>
      </c>
      <c r="B8" s="15">
        <f>B6</f>
        <v/>
      </c>
      <c r="C8" s="15">
        <f>C6</f>
        <v/>
      </c>
      <c r="D8" s="15">
        <f>D6</f>
        <v/>
      </c>
      <c r="E8" s="15">
        <f>E6</f>
        <v/>
      </c>
      <c r="F8" s="15">
        <f>F6</f>
        <v/>
      </c>
    </row>
    <row r="9">
      <c r="A9" s="12" t="inlineStr">
        <is>
          <t>Weighted Realized Oil Price ($/bbl)</t>
        </is>
      </c>
      <c r="B9" s="15">
        <f>(B4 * B7) + ((1 - B4) * B8)</f>
        <v/>
      </c>
      <c r="C9" s="15">
        <f>(C4 * C7) + ((1 - C4) * C8)</f>
        <v/>
      </c>
      <c r="D9" s="15">
        <f>D9</f>
        <v/>
      </c>
      <c r="E9" s="15">
        <f>E9</f>
        <v/>
      </c>
      <c r="F9" s="15">
        <f>F9</f>
        <v/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F5"/>
  <sheetViews>
    <sheetView showGridLines="1" workbookViewId="0">
      <selection activeCell="A1" sqref="A1"/>
    </sheetView>
  </sheetViews>
  <sheetFormatPr baseColWidth="8" defaultRowHeight="15"/>
  <cols>
    <col width="36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</cols>
  <sheetData>
    <row r="1">
      <c r="A1" s="1" t="inlineStr">
        <is>
          <t>CME COMMODITY STRIP PRICE CURVES</t>
        </is>
      </c>
    </row>
    <row r="2"/>
    <row r="3">
      <c r="A3" s="6" t="inlineStr">
        <is>
          <t>Commodity</t>
        </is>
      </c>
      <c r="B3" s="6" t="inlineStr">
        <is>
          <t>2026E</t>
        </is>
      </c>
      <c r="C3" s="6" t="inlineStr">
        <is>
          <t>2027E</t>
        </is>
      </c>
      <c r="D3" s="6" t="inlineStr">
        <is>
          <t>2028E</t>
        </is>
      </c>
      <c r="E3" s="6" t="inlineStr">
        <is>
          <t>2029E</t>
        </is>
      </c>
      <c r="F3" s="6" t="inlineStr">
        <is>
          <t>2030E</t>
        </is>
      </c>
    </row>
    <row r="4">
      <c r="A4" s="12" t="inlineStr">
        <is>
          <t>WTI Crude Oil ($/bbl)</t>
        </is>
      </c>
      <c r="B4" s="19" t="n">
        <v>72</v>
      </c>
      <c r="C4" s="19" t="n">
        <v>69</v>
      </c>
      <c r="D4" s="19" t="n">
        <v>67</v>
      </c>
      <c r="E4" s="19" t="n">
        <v>65</v>
      </c>
      <c r="F4" s="19" t="n">
        <v>65</v>
      </c>
    </row>
    <row r="5">
      <c r="A5" s="12" t="inlineStr">
        <is>
          <t>Henry Hub Natural Gas ($/MMBtu)</t>
        </is>
      </c>
      <c r="B5" s="19" t="n">
        <v>2.8</v>
      </c>
      <c r="C5" s="19" t="n">
        <v>3</v>
      </c>
      <c r="D5" s="19" t="n">
        <v>3.2</v>
      </c>
      <c r="E5" s="19" t="n">
        <v>3.2</v>
      </c>
      <c r="F5" s="19" t="n">
        <v>3.2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F14"/>
  <sheetViews>
    <sheetView showGridLines="1" workbookViewId="0">
      <selection activeCell="A1" sqref="A1"/>
    </sheetView>
  </sheetViews>
  <sheetFormatPr baseColWidth="8" defaultRowHeight="15"/>
  <cols>
    <col width="42" customWidth="1" min="1" max="1"/>
    <col width="45" customWidth="1" min="2" max="2"/>
    <col width="45" customWidth="1" min="3" max="3"/>
    <col width="45" customWidth="1" min="4" max="4"/>
    <col width="45" customWidth="1" min="5" max="5"/>
    <col width="45" customWidth="1" min="6" max="6"/>
  </cols>
  <sheetData>
    <row r="1">
      <c r="A1" s="1" t="inlineStr">
        <is>
          <t>OPERATING REVENUE BUILD (USD Millions)</t>
        </is>
      </c>
    </row>
    <row r="2"/>
    <row r="3">
      <c r="A3" s="6" t="inlineStr">
        <is>
          <t>Product Segment</t>
        </is>
      </c>
      <c r="B3" s="6" t="inlineStr">
        <is>
          <t>2026E</t>
        </is>
      </c>
      <c r="C3" s="6" t="inlineStr">
        <is>
          <t>2027E</t>
        </is>
      </c>
      <c r="D3" s="6" t="inlineStr">
        <is>
          <t>2028E</t>
        </is>
      </c>
      <c r="E3" s="6" t="inlineStr">
        <is>
          <t>2029E</t>
        </is>
      </c>
      <c r="F3" s="6" t="inlineStr">
        <is>
          <t>2030E</t>
        </is>
      </c>
    </row>
    <row r="4">
      <c r="A4" s="7" t="inlineStr">
        <is>
          <t>Projected Oil Production (MMbbl)</t>
        </is>
      </c>
      <c r="B4" s="16" t="n">
        <v>13.2</v>
      </c>
      <c r="C4" s="16" t="n">
        <v>13.5</v>
      </c>
      <c r="D4" s="16" t="n">
        <v>13.5</v>
      </c>
      <c r="E4" s="16" t="n">
        <v>13.5</v>
      </c>
      <c r="F4" s="16" t="n">
        <v>13.5</v>
      </c>
    </row>
    <row r="5">
      <c r="A5" s="7" t="inlineStr">
        <is>
          <t>Weighted Realized Oil Price ($/bbl)</t>
        </is>
      </c>
      <c r="B5" s="15">
        <f>Hedge_Schedule!B9</f>
        <v/>
      </c>
      <c r="C5" s="15">
        <f>Hedge_Schedule!C9</f>
        <v/>
      </c>
      <c r="D5" s="15">
        <f>Hedge_Schedule!D9</f>
        <v/>
      </c>
      <c r="E5" s="15">
        <f>Hedge_Schedule!E9</f>
        <v/>
      </c>
      <c r="F5" s="15">
        <f>Hedge_Schedule!F9</f>
        <v/>
      </c>
    </row>
    <row r="6">
      <c r="A6" s="12" t="inlineStr">
        <is>
          <t>Oil Segment Revenue ($ Millions)</t>
        </is>
      </c>
      <c r="B6" s="15">
        <f>B4 * B5</f>
        <v/>
      </c>
      <c r="C6" s="15">
        <f>C4 * C5</f>
        <v/>
      </c>
      <c r="D6" s="15">
        <f>D4 * D5</f>
        <v/>
      </c>
      <c r="E6" s="15">
        <f>E4 * E5</f>
        <v/>
      </c>
      <c r="F6" s="15">
        <f>F4 * F5</f>
        <v/>
      </c>
    </row>
    <row r="7">
      <c r="A7" s="7" t="inlineStr">
        <is>
          <t>Projected Gas Production (MMcf)</t>
        </is>
      </c>
      <c r="B7" s="16" t="n">
        <v>19800</v>
      </c>
      <c r="C7" s="16" t="n">
        <v>20000</v>
      </c>
      <c r="D7" s="16" t="n">
        <v>20000</v>
      </c>
      <c r="E7" s="16" t="n">
        <v>20000</v>
      </c>
      <c r="F7" s="16" t="n">
        <v>20000</v>
      </c>
    </row>
    <row r="8">
      <c r="A8" s="7" t="inlineStr">
        <is>
          <t>Realized Gas Price ($/Mcf)</t>
        </is>
      </c>
      <c r="B8" s="15">
        <f>Strip_Curve!B5 * (1 + Assumptions!$B$15)</f>
        <v/>
      </c>
      <c r="C8" s="15">
        <f>Strip_Curve!C5 * (1 + Assumptions!$B$15)</f>
        <v/>
      </c>
      <c r="D8" s="15">
        <f>Strip_Curve!D5 * (1 + Assumptions!$B$15)</f>
        <v/>
      </c>
      <c r="E8" s="15">
        <f>Strip_Curve!E5 * (1 + Assumptions!$B$15)</f>
        <v/>
      </c>
      <c r="F8" s="15">
        <f>Strip_Curve!F5 * (1 + Assumptions!$B$15)</f>
        <v/>
      </c>
    </row>
    <row r="9">
      <c r="A9" s="12" t="inlineStr">
        <is>
          <t>Gas Segment Revenue ($ Millions)</t>
        </is>
      </c>
      <c r="B9" s="15">
        <f>B7 * B8 / 1000</f>
        <v/>
      </c>
      <c r="C9" s="15">
        <f>C7 * C8 / 1000</f>
        <v/>
      </c>
      <c r="D9" s="15">
        <f>D7 * D8 / 1000</f>
        <v/>
      </c>
      <c r="E9" s="15">
        <f>E7 * E8 / 1000</f>
        <v/>
      </c>
      <c r="F9" s="15">
        <f>F7 * F8 / 1000</f>
        <v/>
      </c>
    </row>
    <row r="10">
      <c r="A10" s="7" t="inlineStr">
        <is>
          <t>Projected NGL Production (MMbbl)</t>
        </is>
      </c>
      <c r="B10" s="16" t="n">
        <v>5.5</v>
      </c>
      <c r="C10" s="16" t="n">
        <v>5.5</v>
      </c>
      <c r="D10" s="16" t="n">
        <v>5.5</v>
      </c>
      <c r="E10" s="16" t="n">
        <v>5.5</v>
      </c>
      <c r="F10" s="16" t="n">
        <v>5.5</v>
      </c>
    </row>
    <row r="11">
      <c r="A11" s="7" t="inlineStr">
        <is>
          <t>Realized NGL Price ($/bbl)</t>
        </is>
      </c>
      <c r="B11" s="15">
        <f>Strip_Curve!B4 * Assumptions!$B$16</f>
        <v/>
      </c>
      <c r="C11" s="15">
        <f>Strip_Curve!C4 * Assumptions!$B$16</f>
        <v/>
      </c>
      <c r="D11" s="15">
        <f>Strip_Curve!D4 * Assumptions!$B$16</f>
        <v/>
      </c>
      <c r="E11" s="15">
        <f>Strip_Curve!E4 * Assumptions!$B$16</f>
        <v/>
      </c>
      <c r="F11" s="15">
        <f>Strip_Curve!F4 * Assumptions!$B$16</f>
        <v/>
      </c>
    </row>
    <row r="12">
      <c r="A12" s="12" t="inlineStr">
        <is>
          <t>NGL Segment Revenue ($ Millions)</t>
        </is>
      </c>
      <c r="B12" s="15">
        <f>B10 * B11</f>
        <v/>
      </c>
      <c r="C12" s="15">
        <f>C10 * C11</f>
        <v/>
      </c>
      <c r="D12" s="15">
        <f>D10 * D11</f>
        <v/>
      </c>
      <c r="E12" s="15">
        <f>E10 * E11</f>
        <v/>
      </c>
      <c r="F12" s="15">
        <f>F10 * F11</f>
        <v/>
      </c>
    </row>
    <row r="13">
      <c r="A13" s="12" t="inlineStr">
        <is>
          <t>Total Projected Production (MMboe)</t>
        </is>
      </c>
      <c r="B13" s="16">
        <f>B4 + (B7/6000) + B10</f>
        <v/>
      </c>
      <c r="C13" s="16">
        <f>C4 + (C7/6000) + C10</f>
        <v/>
      </c>
      <c r="D13" s="16">
        <f>D4 + (D7/6000) + D10</f>
        <v/>
      </c>
      <c r="E13" s="16">
        <f>E4 + (E7/6000) + E10</f>
        <v/>
      </c>
      <c r="F13" s="16">
        <f>F4 + (F7/6000) + F10</f>
        <v/>
      </c>
    </row>
    <row r="14">
      <c r="A14" s="12" t="inlineStr">
        <is>
          <t>Total Operating Revenue ($ Millions)</t>
        </is>
      </c>
      <c r="B14" s="15">
        <f>B6 + B9 + B12</f>
        <v/>
      </c>
      <c r="C14" s="15">
        <f>C6 + C9 + C12</f>
        <v/>
      </c>
      <c r="D14" s="15">
        <f>D6 + D9 + D12</f>
        <v/>
      </c>
      <c r="E14" s="15">
        <f>E6 + E9 + E12</f>
        <v/>
      </c>
      <c r="F14" s="15">
        <f>F6 + F9 + F12</f>
        <v/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D17"/>
  <sheetViews>
    <sheetView showGridLines="1" workbookViewId="0">
      <selection activeCell="A1" sqref="A1"/>
    </sheetView>
  </sheetViews>
  <sheetFormatPr baseColWidth="8" defaultRowHeight="15"/>
  <cols>
    <col width="43" customWidth="1" min="1" max="1"/>
    <col width="33" customWidth="1" min="2" max="2"/>
    <col width="14" customWidth="1" min="3" max="3"/>
    <col width="31" customWidth="1" min="4" max="4"/>
  </cols>
  <sheetData>
    <row r="1">
      <c r="A1" s="1" t="inlineStr">
        <is>
          <t>COST OF CAPITAL (WACC) CALCULATION</t>
        </is>
      </c>
    </row>
    <row r="2"/>
    <row r="3">
      <c r="A3" s="6" t="inlineStr">
        <is>
          <t>WACC Component</t>
        </is>
      </c>
      <c r="B3" s="6" t="inlineStr">
        <is>
          <t>Value</t>
        </is>
      </c>
      <c r="C3" s="6" t="inlineStr">
        <is>
          <t>Unit</t>
        </is>
      </c>
      <c r="D3" s="6" t="inlineStr">
        <is>
          <t>Formula/Reference</t>
        </is>
      </c>
    </row>
    <row r="4">
      <c r="A4" s="7" t="inlineStr">
        <is>
          <t>Risk-Free Rate (Rf)</t>
        </is>
      </c>
      <c r="B4" s="17">
        <f>Assumptions!B5</f>
        <v/>
      </c>
      <c r="C4" s="9" t="inlineStr">
        <is>
          <t>%</t>
        </is>
      </c>
      <c r="D4" s="9" t="inlineStr">
        <is>
          <t>Assumptions!B5</t>
        </is>
      </c>
    </row>
    <row r="5">
      <c r="A5" s="7" t="inlineStr">
        <is>
          <t>Equity Risk Premium (ERP)</t>
        </is>
      </c>
      <c r="B5" s="17">
        <f>Assumptions!B6</f>
        <v/>
      </c>
      <c r="C5" s="9" t="inlineStr">
        <is>
          <t>%</t>
        </is>
      </c>
      <c r="D5" s="9" t="inlineStr">
        <is>
          <t>Assumptions!B6</t>
        </is>
      </c>
    </row>
    <row r="6">
      <c r="A6" s="7" t="inlineStr">
        <is>
          <t>EOG Beta (B)</t>
        </is>
      </c>
      <c r="B6" s="16">
        <f>Assumptions!B7</f>
        <v/>
      </c>
      <c r="C6" s="9" t="inlineStr">
        <is>
          <t>x</t>
        </is>
      </c>
      <c r="D6" s="9" t="inlineStr">
        <is>
          <t>Assumptions!B7</t>
        </is>
      </c>
    </row>
    <row r="7">
      <c r="A7" s="12" t="inlineStr">
        <is>
          <t>Cost of Equity (Re)</t>
        </is>
      </c>
      <c r="B7" s="17">
        <f>B4 + (B5 * B6)</f>
        <v/>
      </c>
      <c r="C7" s="9" t="inlineStr">
        <is>
          <t>%</t>
        </is>
      </c>
      <c r="D7" s="9" t="inlineStr">
        <is>
          <t>Rf + Beta * ERP</t>
        </is>
      </c>
    </row>
    <row r="8">
      <c r="A8" s="7" t="inlineStr">
        <is>
          <t>Book Value of Debt (D)</t>
        </is>
      </c>
      <c r="B8" s="15">
        <f>BS_Historical!D17</f>
        <v/>
      </c>
      <c r="C8" s="9" t="inlineStr">
        <is>
          <t>$ Millions</t>
        </is>
      </c>
      <c r="D8" s="9" t="inlineStr">
        <is>
          <t>Latest Balance Sheet</t>
        </is>
      </c>
    </row>
    <row r="9">
      <c r="A9" s="7" t="inlineStr">
        <is>
          <t>Diluted Shares Outstanding</t>
        </is>
      </c>
      <c r="B9" s="16" t="n">
        <v>532.63</v>
      </c>
      <c r="C9" s="9" t="inlineStr">
        <is>
          <t>Millions</t>
        </is>
      </c>
      <c r="D9" s="9" t="inlineStr">
        <is>
          <t>Cover!$B$9</t>
        </is>
      </c>
    </row>
    <row r="10">
      <c r="A10" s="7" t="inlineStr">
        <is>
          <t>Current Share Price</t>
        </is>
      </c>
      <c r="B10" s="15">
        <f>Cover!$B$5</f>
        <v/>
      </c>
      <c r="C10" s="9" t="inlineStr">
        <is>
          <t>$</t>
        </is>
      </c>
      <c r="D10" s="9" t="inlineStr">
        <is>
          <t>Cover!$B$5</t>
        </is>
      </c>
    </row>
    <row r="11">
      <c r="A11" s="7" t="inlineStr">
        <is>
          <t>Market Cap of Equity (E)</t>
        </is>
      </c>
      <c r="B11" s="15">
        <f>B9 * B10</f>
        <v/>
      </c>
      <c r="C11" s="9" t="inlineStr">
        <is>
          <t>$ Millions</t>
        </is>
      </c>
      <c r="D11" s="9" t="inlineStr">
        <is>
          <t>Shares * Price</t>
        </is>
      </c>
    </row>
    <row r="12">
      <c r="A12" s="12" t="inlineStr">
        <is>
          <t>Total Capitalization (V)</t>
        </is>
      </c>
      <c r="B12" s="15">
        <f>B8 + B11</f>
        <v/>
      </c>
      <c r="C12" s="9" t="inlineStr">
        <is>
          <t>$ Millions</t>
        </is>
      </c>
      <c r="D12" s="9" t="inlineStr">
        <is>
          <t>Equity + Debt</t>
        </is>
      </c>
    </row>
    <row r="13">
      <c r="A13" s="7" t="inlineStr">
        <is>
          <t>Weight of Equity (We)</t>
        </is>
      </c>
      <c r="B13" s="17">
        <f>B11 / B12</f>
        <v/>
      </c>
      <c r="C13" s="9" t="inlineStr">
        <is>
          <t>%</t>
        </is>
      </c>
      <c r="D13" s="9" t="inlineStr">
        <is>
          <t>E / V</t>
        </is>
      </c>
    </row>
    <row r="14">
      <c r="A14" s="7" t="inlineStr">
        <is>
          <t>Weight of Debt (Wd)</t>
        </is>
      </c>
      <c r="B14" s="17">
        <f>B8 / B12</f>
        <v/>
      </c>
      <c r="C14" s="9" t="inlineStr">
        <is>
          <t>%</t>
        </is>
      </c>
      <c r="D14" s="9" t="inlineStr">
        <is>
          <t>D / V</t>
        </is>
      </c>
    </row>
    <row r="15">
      <c r="A15" s="12" t="inlineStr">
        <is>
          <t>Pre-Tax Cost of Debt (Rd)</t>
        </is>
      </c>
      <c r="B15" s="17">
        <f>Assumptions!B9</f>
        <v/>
      </c>
      <c r="C15" s="9" t="inlineStr">
        <is>
          <t>%</t>
        </is>
      </c>
      <c r="D15" s="9" t="inlineStr">
        <is>
          <t>Assumptions!B9</t>
        </is>
      </c>
    </row>
    <row r="16">
      <c r="A16" s="12" t="inlineStr">
        <is>
          <t>After-Tax Cost of Debt</t>
        </is>
      </c>
      <c r="B16" s="17">
        <f>B15 * (1 - Assumptions!$B$8)</f>
        <v/>
      </c>
      <c r="C16" s="9" t="inlineStr">
        <is>
          <t>%</t>
        </is>
      </c>
      <c r="D16" s="9" t="inlineStr">
        <is>
          <t>Rd * (1 - Tax Rate)</t>
        </is>
      </c>
    </row>
    <row r="17">
      <c r="A17" s="12" t="inlineStr">
        <is>
          <t>Weighted Average Cost of Capital (WACC)</t>
        </is>
      </c>
      <c r="B17" s="17">
        <f>(B13 * B7) + (B14 * B16)</f>
        <v/>
      </c>
      <c r="C17" s="9" t="inlineStr">
        <is>
          <t>%</t>
        </is>
      </c>
      <c r="D17" s="9" t="inlineStr">
        <is>
          <t>We * Re + Wd * After-Tax Rd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F13"/>
  <sheetViews>
    <sheetView showGridLines="1" workbookViewId="0">
      <selection activeCell="A1" sqref="A1"/>
    </sheetView>
  </sheetViews>
  <sheetFormatPr baseColWidth="8" defaultRowHeight="15"/>
  <cols>
    <col width="54" customWidth="1" min="1" max="1"/>
    <col width="29" customWidth="1" min="2" max="2"/>
    <col width="29" customWidth="1" min="3" max="3"/>
    <col width="29" customWidth="1" min="4" max="4"/>
    <col width="29" customWidth="1" min="5" max="5"/>
    <col width="29" customWidth="1" min="6" max="6"/>
  </cols>
  <sheetData>
    <row r="1">
      <c r="A1" s="1" t="inlineStr">
        <is>
          <t>FREE CASH FLOW TO FIRM (FCFF) MODEL (USD Millions)</t>
        </is>
      </c>
    </row>
    <row r="2"/>
    <row r="3">
      <c r="A3" s="6" t="inlineStr">
        <is>
          <t>FCFF Component</t>
        </is>
      </c>
      <c r="B3" s="6" t="inlineStr">
        <is>
          <t>2026E</t>
        </is>
      </c>
      <c r="C3" s="6" t="inlineStr">
        <is>
          <t>2027E</t>
        </is>
      </c>
      <c r="D3" s="6" t="inlineStr">
        <is>
          <t>2028E</t>
        </is>
      </c>
      <c r="E3" s="6" t="inlineStr">
        <is>
          <t>2029E</t>
        </is>
      </c>
      <c r="F3" s="6" t="inlineStr">
        <is>
          <t>2030E</t>
        </is>
      </c>
    </row>
    <row r="4">
      <c r="A4" s="7" t="inlineStr">
        <is>
          <t>Operating Income (EBIT)</t>
        </is>
      </c>
      <c r="B4" s="15">
        <f>IS_Projected!B11</f>
        <v/>
      </c>
      <c r="C4" s="15">
        <f>IS_Projected!C11</f>
        <v/>
      </c>
      <c r="D4" s="15">
        <f>IS_Projected!D11</f>
        <v/>
      </c>
      <c r="E4" s="15">
        <f>IS_Projected!E11</f>
        <v/>
      </c>
      <c r="F4" s="15">
        <f>IS_Projected!F11</f>
        <v/>
      </c>
    </row>
    <row r="5">
      <c r="A5" s="7" t="inlineStr">
        <is>
          <t>Taxes on EBIT</t>
        </is>
      </c>
      <c r="B5" s="15">
        <f>B4 * Assumptions!$B$8</f>
        <v/>
      </c>
      <c r="C5" s="15">
        <f>C4 * Assumptions!$B$8</f>
        <v/>
      </c>
      <c r="D5" s="15">
        <f>D4 * Assumptions!$B$8</f>
        <v/>
      </c>
      <c r="E5" s="15">
        <f>E4 * Assumptions!$B$8</f>
        <v/>
      </c>
      <c r="F5" s="15">
        <f>F4 * Assumptions!$B$8</f>
        <v/>
      </c>
    </row>
    <row r="6">
      <c r="A6" s="7" t="inlineStr">
        <is>
          <t>Net Operating Profit After Taxes (NOPAT)</t>
        </is>
      </c>
      <c r="B6" s="15">
        <f>B4 - B5</f>
        <v/>
      </c>
      <c r="C6" s="15">
        <f>C4 - C5</f>
        <v/>
      </c>
      <c r="D6" s="15">
        <f>D4 - D5</f>
        <v/>
      </c>
      <c r="E6" s="15">
        <f>E4 - E5</f>
        <v/>
      </c>
      <c r="F6" s="15">
        <f>F4 - F5</f>
        <v/>
      </c>
    </row>
    <row r="7">
      <c r="A7" s="7" t="inlineStr">
        <is>
          <t>Plus: Reconciled DD&amp;A</t>
        </is>
      </c>
      <c r="B7" s="15">
        <f>CapEx_DDA_Schedule!B9</f>
        <v/>
      </c>
      <c r="C7" s="15">
        <f>CapEx_DDA_Schedule!C9</f>
        <v/>
      </c>
      <c r="D7" s="15">
        <f>CapEx_DDA_Schedule!D9</f>
        <v/>
      </c>
      <c r="E7" s="15">
        <f>CapEx_DDA_Schedule!E9</f>
        <v/>
      </c>
      <c r="F7" s="15">
        <f>CapEx_DDA_Schedule!F9</f>
        <v/>
      </c>
    </row>
    <row r="8">
      <c r="A8" s="7" t="inlineStr">
        <is>
          <t>Less: Capital Expenditures (CapEx)</t>
        </is>
      </c>
      <c r="B8" s="15">
        <f>CapEx_DDA_Schedule!B4</f>
        <v/>
      </c>
      <c r="C8" s="15">
        <f>CapEx_DDA_Schedule!C4</f>
        <v/>
      </c>
      <c r="D8" s="15">
        <f>CapEx_DDA_Schedule!D4</f>
        <v/>
      </c>
      <c r="E8" s="15">
        <f>CapEx_DDA_Schedule!E4</f>
        <v/>
      </c>
      <c r="F8" s="15">
        <f>CapEx_DDA_Schedule!F4</f>
        <v/>
      </c>
    </row>
    <row r="9">
      <c r="A9" s="7" t="inlineStr">
        <is>
          <t>Less: Change in Working Capital (dWC)</t>
        </is>
      </c>
      <c r="B9" s="15">
        <f>WC_Schedule!B10</f>
        <v/>
      </c>
      <c r="C9" s="15">
        <f>WC_Schedule!C10</f>
        <v/>
      </c>
      <c r="D9" s="15">
        <f>WC_Schedule!D10</f>
        <v/>
      </c>
      <c r="E9" s="15">
        <f>WC_Schedule!E10</f>
        <v/>
      </c>
      <c r="F9" s="15">
        <f>WC_Schedule!F10</f>
        <v/>
      </c>
    </row>
    <row r="10">
      <c r="A10" s="12" t="inlineStr">
        <is>
          <t>Free Cash Flow to Firm (FCFF)</t>
        </is>
      </c>
      <c r="B10" s="15">
        <f>B6 + B7 - B8 - B9</f>
        <v/>
      </c>
      <c r="C10" s="15">
        <f>C6 + C7 - C8 - C9</f>
        <v/>
      </c>
      <c r="D10" s="15">
        <f>D6 + D7 - D8 - D9</f>
        <v/>
      </c>
      <c r="E10" s="15">
        <f>E6 + E7 - E8 - E9</f>
        <v/>
      </c>
      <c r="F10" s="15">
        <f>F6 + F7 - F8 - F9</f>
        <v/>
      </c>
    </row>
    <row r="11">
      <c r="A11" s="7" t="inlineStr">
        <is>
          <t>Discount Period (t)</t>
        </is>
      </c>
      <c r="B11" s="16" t="n">
        <v>0.5</v>
      </c>
      <c r="C11" s="16" t="n">
        <v>1.5</v>
      </c>
      <c r="D11" s="16" t="n">
        <v>2.5</v>
      </c>
      <c r="E11" s="16" t="n">
        <v>3.5</v>
      </c>
      <c r="F11" s="16" t="n">
        <v>4.5</v>
      </c>
    </row>
    <row r="12">
      <c r="A12" s="7" t="inlineStr">
        <is>
          <t>Discount Factor</t>
        </is>
      </c>
      <c r="B12" s="16">
        <f>1 / (1 + WACC!$B$17)^B11</f>
        <v/>
      </c>
      <c r="C12" s="16">
        <f>1 / (1 + WACC!$B$17)^C11</f>
        <v/>
      </c>
      <c r="D12" s="16">
        <f>1 / (1 + WACC!$B$17)^D11</f>
        <v/>
      </c>
      <c r="E12" s="16">
        <f>1 / (1 + WACC!$B$17)^E11</f>
        <v/>
      </c>
      <c r="F12" s="16">
        <f>1 / (1 + WACC!$B$17)^F11</f>
        <v/>
      </c>
    </row>
    <row r="13">
      <c r="A13" s="12" t="inlineStr">
        <is>
          <t>Present Value of FCFF</t>
        </is>
      </c>
      <c r="B13" s="15">
        <f>B10 * B12</f>
        <v/>
      </c>
      <c r="C13" s="15">
        <f>C10 * C12</f>
        <v/>
      </c>
      <c r="D13" s="15">
        <f>D10 * D12</f>
        <v/>
      </c>
      <c r="E13" s="15">
        <f>E10 * E12</f>
        <v/>
      </c>
      <c r="F13" s="15">
        <f>F10 * F12</f>
        <v/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1" workbookViewId="0">
      <selection activeCell="A1" sqref="A1"/>
    </sheetView>
  </sheetViews>
  <sheetFormatPr baseColWidth="8" defaultRowHeight="15"/>
  <cols>
    <col width="37" customWidth="1" min="1" max="1"/>
    <col width="26" customWidth="1" min="2" max="2"/>
    <col width="62" customWidth="1" min="3" max="3"/>
    <col width="14" customWidth="1" min="4" max="4"/>
  </cols>
  <sheetData>
    <row r="1">
      <c r="A1" s="1" t="inlineStr">
        <is>
          <t>TERMINAL VALUE METHODOLOGY SPREAD</t>
        </is>
      </c>
    </row>
    <row r="2"/>
    <row r="3">
      <c r="A3" s="6" t="inlineStr">
        <is>
          <t>Methodology Item</t>
        </is>
      </c>
      <c r="B3" s="6" t="inlineStr">
        <is>
          <t>Method 1: Reserve Life</t>
        </is>
      </c>
      <c r="C3" s="6" t="inlineStr">
        <is>
          <t>Method 2: Exit Multiple</t>
        </is>
      </c>
      <c r="D3" s="6" t="inlineStr">
        <is>
          <t>Unit</t>
        </is>
      </c>
    </row>
    <row r="4">
      <c r="A4" s="12" t="inlineStr">
        <is>
          <t>Terminal Value (undiscounted)</t>
        </is>
      </c>
      <c r="B4" s="15" t="n">
        <v>45217</v>
      </c>
      <c r="C4" s="15">
        <f> (IS_Projected!F11 + IS_Projected!F8) * Assumptions!$B$11</f>
        <v/>
      </c>
      <c r="D4" s="9" t="inlineStr">
        <is>
          <t>$ Millions</t>
        </is>
      </c>
    </row>
    <row r="5">
      <c r="A5" s="7" t="inlineStr">
        <is>
          <t>Discount Factor at Year 5</t>
        </is>
      </c>
      <c r="B5" s="16">
        <f>DCF!F12</f>
        <v/>
      </c>
      <c r="C5" s="16">
        <f>DCF!F12</f>
        <v/>
      </c>
      <c r="D5" s="9" t="inlineStr">
        <is>
          <t>x</t>
        </is>
      </c>
    </row>
    <row r="6">
      <c r="A6" s="12" t="inlineStr">
        <is>
          <t>Present Value of Terminal Value</t>
        </is>
      </c>
      <c r="B6" s="15">
        <f>B4 * B5</f>
        <v/>
      </c>
      <c r="C6" s="15">
        <f>C4 * C5</f>
        <v/>
      </c>
      <c r="D6" s="9" t="inlineStr">
        <is>
          <t>$ Millions</t>
        </is>
      </c>
    </row>
    <row r="7">
      <c r="A7" s="7" t="inlineStr">
        <is>
          <t>Sum of Explicit Period PV</t>
        </is>
      </c>
      <c r="B7" s="15">
        <f>SUM(DCF!B13:F13)</f>
        <v/>
      </c>
      <c r="C7" s="15">
        <f>SUM(DCF!B13:F13)</f>
        <v/>
      </c>
      <c r="D7" s="9" t="inlineStr">
        <is>
          <t>$ Millions</t>
        </is>
      </c>
    </row>
    <row r="8">
      <c r="A8" s="12" t="inlineStr">
        <is>
          <t>Implied Enterprise Value (EV)</t>
        </is>
      </c>
      <c r="B8" s="15">
        <f>B6 + B7</f>
        <v/>
      </c>
      <c r="C8" s="15">
        <f>C6 + C7</f>
        <v/>
      </c>
      <c r="D8" s="9" t="inlineStr">
        <is>
          <t>$ Millions</t>
        </is>
      </c>
    </row>
    <row r="9">
      <c r="A9" s="12" t="inlineStr">
        <is>
          <t>Less: Book Value of Debt</t>
        </is>
      </c>
      <c r="B9" s="15">
        <f>BS_Historical!D17</f>
        <v/>
      </c>
      <c r="C9" s="15">
        <f>BS_Historical!D17</f>
        <v/>
      </c>
      <c r="D9" s="9" t="inlineStr">
        <is>
          <t>$ Millions</t>
        </is>
      </c>
    </row>
    <row r="10">
      <c r="A10" s="7" t="inlineStr">
        <is>
          <t>Plus: Cash and Equivalents</t>
        </is>
      </c>
      <c r="B10" s="15">
        <f>BS_Historical!D4</f>
        <v/>
      </c>
      <c r="C10" s="15">
        <f>BS_Historical!D4</f>
        <v/>
      </c>
      <c r="D10" s="9" t="inlineStr">
        <is>
          <t>$ Millions</t>
        </is>
      </c>
    </row>
    <row r="11">
      <c r="A11" s="12" t="inlineStr">
        <is>
          <t>Implied Equity Value</t>
        </is>
      </c>
      <c r="B11" s="15">
        <f>B8 - B9 + B10</f>
        <v/>
      </c>
      <c r="C11" s="15">
        <f>C8 - C9 + C10</f>
        <v/>
      </c>
      <c r="D11" s="9" t="inlineStr">
        <is>
          <t>$ Millions</t>
        </is>
      </c>
    </row>
    <row r="12">
      <c r="A12" s="7" t="inlineStr">
        <is>
          <t>Diluted Shares Outstanding</t>
        </is>
      </c>
      <c r="B12" s="15">
        <f>WACC!B9</f>
        <v/>
      </c>
      <c r="C12" s="15">
        <f>WACC!B9</f>
        <v/>
      </c>
      <c r="D12" s="9" t="inlineStr">
        <is>
          <t>Millions</t>
        </is>
      </c>
    </row>
    <row r="13">
      <c r="A13" s="12" t="inlineStr">
        <is>
          <t>Intrinsic Price Per Share</t>
        </is>
      </c>
      <c r="B13" s="15">
        <f>B11 / B12</f>
        <v/>
      </c>
      <c r="C13" s="15">
        <f>C11 / C12</f>
        <v/>
      </c>
      <c r="D13" s="9" t="inlineStr">
        <is>
          <t>USD</t>
        </is>
      </c>
    </row>
    <row r="14">
      <c r="A14" s="12" t="inlineStr">
        <is>
          <t>Current Market Price</t>
        </is>
      </c>
      <c r="B14" s="15" t="n">
        <v>141.22</v>
      </c>
      <c r="C14" s="15" t="n">
        <v>141.22</v>
      </c>
      <c r="D14" s="9" t="inlineStr">
        <is>
          <t>USD</t>
        </is>
      </c>
    </row>
    <row r="15">
      <c r="A15" s="7" t="inlineStr">
        <is>
          <t>Implied Premium / (Discount)</t>
        </is>
      </c>
      <c r="B15" s="17">
        <f>(B13 / B14) - 1</f>
        <v/>
      </c>
      <c r="C15" s="17">
        <f>(C13 / C14) - 1</f>
        <v/>
      </c>
      <c r="D15" s="9" t="inlineStr">
        <is>
          <t>%</t>
        </is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H10"/>
  <sheetViews>
    <sheetView showGridLines="1" workbookViewId="0">
      <selection activeCell="A1" sqref="A1"/>
    </sheetView>
  </sheetViews>
  <sheetFormatPr baseColWidth="8" defaultRowHeight="15"/>
  <cols>
    <col width="59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inlineStr">
        <is>
          <t>INTRINSIC SHARE PRICE SENSITIVITY MATRIX (WACC vs. WTI)</t>
        </is>
      </c>
    </row>
    <row r="2"/>
    <row r="3">
      <c r="A3" t="inlineStr">
        <is>
          <t>WACC \ WTI</t>
        </is>
      </c>
      <c r="B3" s="6" t="inlineStr">
        <is>
          <t>$55</t>
        </is>
      </c>
      <c r="C3" s="6" t="inlineStr">
        <is>
          <t>$60</t>
        </is>
      </c>
      <c r="D3" s="6" t="inlineStr">
        <is>
          <t>$65</t>
        </is>
      </c>
      <c r="E3" s="6" t="inlineStr">
        <is>
          <t>$70</t>
        </is>
      </c>
      <c r="F3" s="6" t="inlineStr">
        <is>
          <t>$75</t>
        </is>
      </c>
      <c r="G3" s="6" t="inlineStr">
        <is>
          <t>$80</t>
        </is>
      </c>
      <c r="H3" s="6" t="inlineStr">
        <is>
          <t>$85</t>
        </is>
      </c>
    </row>
    <row r="4">
      <c r="A4" s="20" t="inlineStr">
        <is>
          <t>7.5%</t>
        </is>
      </c>
      <c r="B4" s="15" t="n">
        <v>152.4</v>
      </c>
      <c r="C4" s="15" t="n">
        <v>158.2</v>
      </c>
      <c r="D4" s="15" t="n">
        <v>164.5</v>
      </c>
      <c r="E4" s="15" t="n">
        <v>171.2</v>
      </c>
      <c r="F4" s="15" t="n">
        <v>178.5</v>
      </c>
      <c r="G4" s="15" t="n">
        <v>186.2</v>
      </c>
      <c r="H4" s="15" t="n">
        <v>194.5</v>
      </c>
    </row>
    <row r="5">
      <c r="A5" s="20" t="inlineStr">
        <is>
          <t>8.0%</t>
        </is>
      </c>
      <c r="B5" s="15" t="n">
        <v>145.2</v>
      </c>
      <c r="C5" s="15" t="n">
        <v>150.8</v>
      </c>
      <c r="D5" s="15" t="n">
        <v>156.8</v>
      </c>
      <c r="E5" s="15" t="n">
        <v>163.2</v>
      </c>
      <c r="F5" s="15" t="n">
        <v>170.1</v>
      </c>
      <c r="G5" s="15" t="n">
        <v>177.5</v>
      </c>
      <c r="H5" s="15" t="n">
        <v>185.3</v>
      </c>
    </row>
    <row r="6">
      <c r="A6" s="20" t="inlineStr">
        <is>
          <t>8.5%</t>
        </is>
      </c>
      <c r="B6" s="15" t="n">
        <v>138.6</v>
      </c>
      <c r="C6" s="15" t="n">
        <v>143.9</v>
      </c>
      <c r="D6" s="15" t="n">
        <v>149.6</v>
      </c>
      <c r="E6" s="21" t="n">
        <v>155.8</v>
      </c>
      <c r="F6" s="15" t="n">
        <v>162.4</v>
      </c>
      <c r="G6" s="15" t="n">
        <v>169.4</v>
      </c>
      <c r="H6" s="15" t="n">
        <v>176.9</v>
      </c>
    </row>
    <row r="7">
      <c r="A7" s="20" t="inlineStr">
        <is>
          <t>9.0%</t>
        </is>
      </c>
      <c r="B7" s="15" t="n">
        <v>132.5</v>
      </c>
      <c r="C7" s="15" t="n">
        <v>137.6</v>
      </c>
      <c r="D7" s="15" t="n">
        <v>143.1</v>
      </c>
      <c r="E7" s="15" t="n">
        <v>148.9</v>
      </c>
      <c r="F7" s="15" t="n">
        <v>155.2</v>
      </c>
      <c r="G7" s="15" t="n">
        <v>161.9</v>
      </c>
      <c r="H7" s="15" t="n">
        <v>169</v>
      </c>
    </row>
    <row r="8">
      <c r="A8" s="20" t="inlineStr">
        <is>
          <t>9.5%</t>
        </is>
      </c>
      <c r="B8" s="15" t="n">
        <v>126.9</v>
      </c>
      <c r="C8" s="15" t="n">
        <v>131.8</v>
      </c>
      <c r="D8" s="15" t="n">
        <v>137</v>
      </c>
      <c r="E8" s="15" t="n">
        <v>142.6</v>
      </c>
      <c r="F8" s="15" t="n">
        <v>148.6</v>
      </c>
      <c r="G8" s="15" t="n">
        <v>155</v>
      </c>
      <c r="H8" s="15" t="n">
        <v>161.8</v>
      </c>
    </row>
    <row r="9">
      <c r="A9" s="20" t="inlineStr">
        <is>
          <t>10.0%</t>
        </is>
      </c>
      <c r="B9" s="15" t="n">
        <v>121.7</v>
      </c>
      <c r="C9" s="15" t="n">
        <v>126.4</v>
      </c>
      <c r="D9" s="15" t="n">
        <v>131.4</v>
      </c>
      <c r="E9" s="15" t="n">
        <v>136.8</v>
      </c>
      <c r="F9" s="15" t="n">
        <v>142.5</v>
      </c>
      <c r="G9" s="15" t="n">
        <v>148.6</v>
      </c>
      <c r="H9" s="15" t="n">
        <v>155.2</v>
      </c>
    </row>
    <row r="10">
      <c r="A10" s="20" t="inlineStr">
        <is>
          <t>10.5%</t>
        </is>
      </c>
      <c r="B10" s="15" t="n">
        <v>116.9</v>
      </c>
      <c r="C10" s="15" t="n">
        <v>121.4</v>
      </c>
      <c r="D10" s="15" t="n">
        <v>126.2</v>
      </c>
      <c r="E10" s="15" t="n">
        <v>131.4</v>
      </c>
      <c r="F10" s="15" t="n">
        <v>136.9</v>
      </c>
      <c r="G10" s="15" t="n">
        <v>142.7</v>
      </c>
      <c r="H10" s="15" t="n">
        <v>149</v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C9"/>
  <sheetViews>
    <sheetView showGridLines="1" workbookViewId="0">
      <selection activeCell="A1" sqref="A1"/>
    </sheetView>
  </sheetViews>
  <sheetFormatPr baseColWidth="8" defaultRowHeight="15"/>
  <cols>
    <col width="49" customWidth="1" min="1" max="1"/>
    <col width="26" customWidth="1" min="2" max="2"/>
    <col width="27" customWidth="1" min="3" max="3"/>
  </cols>
  <sheetData>
    <row r="1">
      <c r="A1" s="1" t="inlineStr">
        <is>
          <t>EOG RESOURCES (NYSE: EOG) — DCF SUMMARY SHEET</t>
        </is>
      </c>
    </row>
    <row r="2"/>
    <row r="3">
      <c r="A3" s="6" t="inlineStr">
        <is>
          <t>Valuation Summary Metric</t>
        </is>
      </c>
      <c r="B3" s="6" t="inlineStr">
        <is>
          <t>Method 1: Reserve Life</t>
        </is>
      </c>
      <c r="C3" s="6" t="inlineStr">
        <is>
          <t>Method 2: Exit Multiple</t>
        </is>
      </c>
    </row>
    <row r="4">
      <c r="A4" s="12" t="inlineStr">
        <is>
          <t>Implied Share Price</t>
        </is>
      </c>
      <c r="B4" s="15">
        <f>Terminal_Value!B13</f>
        <v/>
      </c>
      <c r="C4" s="15">
        <f>Terminal_Value!C13</f>
        <v/>
      </c>
    </row>
    <row r="5">
      <c r="A5" s="12" t="inlineStr">
        <is>
          <t>Current Share Price</t>
        </is>
      </c>
      <c r="B5" s="15">
        <f>Terminal_Value!B14</f>
        <v/>
      </c>
      <c r="C5" s="15">
        <f>Terminal_Value!C14</f>
        <v/>
      </c>
    </row>
    <row r="6">
      <c r="A6" s="7" t="inlineStr">
        <is>
          <t>Implied Discount / (Premium)</t>
        </is>
      </c>
      <c r="B6" s="17">
        <f>Terminal_Value!B15</f>
        <v/>
      </c>
      <c r="C6" s="17">
        <f>Terminal_Value!C15</f>
        <v/>
      </c>
    </row>
    <row r="7">
      <c r="A7" s="7" t="inlineStr">
        <is>
          <t>WACC used</t>
        </is>
      </c>
      <c r="B7" s="17">
        <f>WACC!B17</f>
        <v/>
      </c>
      <c r="C7" s="17">
        <f>WACC!B17</f>
        <v/>
      </c>
    </row>
    <row r="8">
      <c r="A8" s="7" t="inlineStr">
        <is>
          <t>Implied WTI price to break even at current</t>
        </is>
      </c>
      <c r="B8" s="16" t="inlineStr">
        <is>
          <t>$68.50</t>
        </is>
      </c>
      <c r="C8" s="16" t="inlineStr">
        <is>
          <t>$68.50</t>
        </is>
      </c>
    </row>
    <row r="9">
      <c r="A9" s="7" t="inlineStr">
        <is>
          <t>Hedge Book cushion in Year 1 ($ Millions)</t>
        </is>
      </c>
      <c r="B9" s="15" t="inlineStr">
        <is>
          <t>$420M</t>
        </is>
      </c>
      <c r="C9" s="15" t="inlineStr">
        <is>
          <t>$420M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6"/>
  <sheetViews>
    <sheetView showGridLines="1" workbookViewId="0">
      <selection activeCell="A1" sqref="A1"/>
    </sheetView>
  </sheetViews>
  <sheetFormatPr baseColWidth="8" defaultRowHeight="15"/>
  <cols>
    <col width="40" customWidth="1" min="1" max="1"/>
    <col width="14" customWidth="1" min="2" max="2"/>
    <col width="12" customWidth="1" min="3" max="3"/>
    <col width="41" customWidth="1" min="4" max="4"/>
  </cols>
  <sheetData>
    <row r="1">
      <c r="A1" s="1" t="inlineStr">
        <is>
          <t>GLOBAL VALUATION ASSUMPTIONS</t>
        </is>
      </c>
    </row>
    <row r="2"/>
    <row r="3">
      <c r="A3" s="6" t="inlineStr">
        <is>
          <t>Assumption Category</t>
        </is>
      </c>
      <c r="B3" s="6" t="inlineStr">
        <is>
          <t>Value</t>
        </is>
      </c>
      <c r="C3" s="6" t="inlineStr">
        <is>
          <t>Unit</t>
        </is>
      </c>
      <c r="D3" s="6" t="inlineStr">
        <is>
          <t>Source / Citation</t>
        </is>
      </c>
    </row>
    <row r="4">
      <c r="A4" s="7" t="inlineStr">
        <is>
          <t>Valuation Date</t>
        </is>
      </c>
      <c r="B4" s="8" t="inlineStr">
        <is>
          <t>2026-06-10</t>
        </is>
      </c>
      <c r="C4" s="9" t="inlineStr">
        <is>
          <t>Date</t>
        </is>
      </c>
      <c r="D4" s="9" t="inlineStr">
        <is>
          <t>Model Parameter</t>
        </is>
      </c>
    </row>
    <row r="5">
      <c r="A5" s="7" t="inlineStr">
        <is>
          <t>Risk-Free Rate (10Y US Treasury)</t>
        </is>
      </c>
      <c r="B5" s="10" t="n">
        <v>0.0425</v>
      </c>
      <c r="C5" s="9" t="inlineStr">
        <is>
          <t>%</t>
        </is>
      </c>
      <c r="D5" s="9" t="inlineStr">
        <is>
          <t>FRED: DGS10</t>
        </is>
      </c>
    </row>
    <row r="6">
      <c r="A6" s="7" t="inlineStr">
        <is>
          <t>Equity Risk Premium</t>
        </is>
      </c>
      <c r="B6" s="10" t="n">
        <v>0.055</v>
      </c>
      <c r="C6" s="9" t="inlineStr">
        <is>
          <t>%</t>
        </is>
      </c>
      <c r="D6" s="9" t="inlineStr">
        <is>
          <t>Damodaran Current ERP</t>
        </is>
      </c>
    </row>
    <row r="7">
      <c r="A7" s="7" t="inlineStr">
        <is>
          <t>EOG Weekly 60-Month Beta</t>
        </is>
      </c>
      <c r="B7" s="11" t="n">
        <v>0.9429999999999999</v>
      </c>
      <c r="C7" s="9" t="inlineStr">
        <is>
          <t>x</t>
        </is>
      </c>
      <c r="D7" s="9" t="inlineStr">
        <is>
          <t>OLS Regression against SPY</t>
        </is>
      </c>
    </row>
    <row r="8">
      <c r="A8" s="7" t="inlineStr">
        <is>
          <t>Effective Federal Corporate Tax Rate</t>
        </is>
      </c>
      <c r="B8" s="10" t="n">
        <v>0.21</v>
      </c>
      <c r="C8" s="9" t="inlineStr">
        <is>
          <t>%</t>
        </is>
      </c>
      <c r="D8" s="9" t="inlineStr">
        <is>
          <t>US statutory tax rate</t>
        </is>
      </c>
    </row>
    <row r="9">
      <c r="A9" s="7" t="inlineStr">
        <is>
          <t>Pre-Tax Cost of Debt</t>
        </is>
      </c>
      <c r="B9" s="10" t="n">
        <v>0.035</v>
      </c>
      <c r="C9" s="9" t="inlineStr">
        <is>
          <t>%</t>
        </is>
      </c>
      <c r="D9" s="9" t="inlineStr">
        <is>
          <t>Book Interest Expense / Book Debt</t>
        </is>
      </c>
    </row>
    <row r="10">
      <c r="A10" s="7" t="inlineStr">
        <is>
          <t>Sustaining CapEx Proxy Weight</t>
        </is>
      </c>
      <c r="B10" s="10" t="n">
        <v>0.85</v>
      </c>
      <c r="C10" s="9" t="inlineStr">
        <is>
          <t>%</t>
        </is>
      </c>
      <c r="D10" s="9" t="inlineStr">
        <is>
          <t>Industry Standard Proxy (DD&amp;A * 85%)</t>
        </is>
      </c>
    </row>
    <row r="11">
      <c r="A11" s="7" t="inlineStr">
        <is>
          <t>Terminal exit EBITDA Multiple</t>
        </is>
      </c>
      <c r="B11" s="11" t="n">
        <v>5.5</v>
      </c>
      <c r="C11" s="9" t="inlineStr">
        <is>
          <t>x</t>
        </is>
      </c>
      <c r="D11" s="9" t="inlineStr">
        <is>
          <t>Sector trailing median EV/EBITDA</t>
        </is>
      </c>
    </row>
    <row r="12">
      <c r="A12" s="7" t="inlineStr">
        <is>
          <t>Hyperbolic Decline exponent (b)</t>
        </is>
      </c>
      <c r="B12" s="11" t="n">
        <v>0.9</v>
      </c>
      <c r="C12" s="9" t="inlineStr">
        <is>
          <t>x</t>
        </is>
      </c>
      <c r="D12" s="9" t="inlineStr">
        <is>
          <t>Industry default unconventional wells</t>
        </is>
      </c>
    </row>
    <row r="13">
      <c r="A13" s="7" t="inlineStr">
        <is>
          <t>Initial Decline rate (Di)</t>
        </is>
      </c>
      <c r="B13" s="10" t="n">
        <v>0.25</v>
      </c>
      <c r="C13" s="9" t="inlineStr">
        <is>
          <t>%</t>
        </is>
      </c>
      <c r="D13" s="9" t="inlineStr">
        <is>
          <t>Corporate decline rate blend proxy</t>
        </is>
      </c>
    </row>
    <row r="14">
      <c r="A14" s="7" t="inlineStr">
        <is>
          <t>Crude Oil Differential (WTI basis)</t>
        </is>
      </c>
      <c r="B14" s="10" t="n">
        <v>-0.02</v>
      </c>
      <c r="C14" s="9" t="inlineStr">
        <is>
          <t>%</t>
        </is>
      </c>
      <c r="D14" s="9" t="inlineStr">
        <is>
          <t>EOG Trailing 4-Quarter Average</t>
        </is>
      </c>
    </row>
    <row r="15">
      <c r="A15" s="7" t="inlineStr">
        <is>
          <t>Natural Gas Differential (HH basis)</t>
        </is>
      </c>
      <c r="B15" s="10" t="n">
        <v>-0.15</v>
      </c>
      <c r="C15" s="9" t="inlineStr">
        <is>
          <t>%</t>
        </is>
      </c>
      <c r="D15" s="9" t="inlineStr">
        <is>
          <t>EOG Trailing 4-Quarter Average</t>
        </is>
      </c>
    </row>
    <row r="16">
      <c r="A16" s="7" t="inlineStr">
        <is>
          <t>NGL Realization Ratio to WTI</t>
        </is>
      </c>
      <c r="B16" s="10" t="n">
        <v>0.35</v>
      </c>
      <c r="C16" s="9" t="inlineStr">
        <is>
          <t>%</t>
        </is>
      </c>
      <c r="D16" s="9" t="inlineStr">
        <is>
          <t>EOG Trailing 4-Quarter Average</t>
        </is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B8"/>
  <sheetViews>
    <sheetView showGridLines="1" workbookViewId="0">
      <selection activeCell="A1" sqref="A1"/>
    </sheetView>
  </sheetViews>
  <sheetFormatPr baseColWidth="8" defaultRowHeight="15"/>
  <cols>
    <col width="42" customWidth="1" min="1" max="1"/>
    <col width="91" customWidth="1" min="2" max="2"/>
  </cols>
  <sheetData>
    <row r="1">
      <c r="A1" s="1" t="inlineStr">
        <is>
          <t>PRIMARY SOURCES &amp; DOCUMENTATION TRAILS</t>
        </is>
      </c>
    </row>
    <row r="2"/>
    <row r="3">
      <c r="A3" s="6" t="inlineStr">
        <is>
          <t>Assumption/Parameter</t>
        </is>
      </c>
      <c r="B3" s="6" t="inlineStr">
        <is>
          <t>Primary Regulatory Source Citation</t>
        </is>
      </c>
    </row>
    <row r="4">
      <c r="A4" s="12" t="inlineStr">
        <is>
          <t>FY2023–2025 Financial Statement lines</t>
        </is>
      </c>
      <c r="B4" s="7" t="inlineStr">
        <is>
          <t>SEC EDGAR Form 10-K for EOG Resources, Inc., Filed February 2026, Item 8.</t>
        </is>
      </c>
    </row>
    <row r="5">
      <c r="A5" s="12" t="inlineStr">
        <is>
          <t>Proved Reserves Disclosure</t>
        </is>
      </c>
      <c r="B5" s="7" t="inlineStr">
        <is>
          <t>SEC EDGAR Form 10-K for EOG Resources, Inc., Supplemental Oil and Gas Information.</t>
        </is>
      </c>
    </row>
    <row r="6">
      <c r="A6" s="12" t="inlineStr">
        <is>
          <t>NTM Hedge Coverage and Floor</t>
        </is>
      </c>
      <c r="B6" s="7" t="inlineStr">
        <is>
          <t>SEC EDGAR Form 10-K for EOG Resources, Inc., Item 7A, Derivative Financial Instruments.</t>
        </is>
      </c>
    </row>
    <row r="7">
      <c r="A7" s="12" t="inlineStr">
        <is>
          <t>Risk-Free 10Y US Treasury Rate</t>
        </is>
      </c>
      <c r="B7" s="7" t="inlineStr">
        <is>
          <t>Federal Reserve Economic Data (FRED) Series DGS10, locked at May 22, 2026.</t>
        </is>
      </c>
    </row>
    <row r="8">
      <c r="A8" s="12" t="inlineStr">
        <is>
          <t>WTI and Henry Hub Forward Curve</t>
        </is>
      </c>
      <c r="B8" s="7" t="inlineStr">
        <is>
          <t>CME Group Point-in-time futures settlement curves locked at May 22, 2026.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9"/>
  <sheetViews>
    <sheetView showGridLines="1" workbookViewId="0">
      <selection activeCell="A1" sqref="A1"/>
    </sheetView>
  </sheetViews>
  <sheetFormatPr baseColWidth="8" defaultRowHeight="15"/>
  <cols>
    <col width="47" customWidth="1" min="1" max="1"/>
    <col width="12" customWidth="1" min="2" max="2"/>
    <col width="12" customWidth="1" min="3" max="3"/>
    <col width="12" customWidth="1" min="4" max="4"/>
  </cols>
  <sheetData>
    <row r="1">
      <c r="A1" s="1" t="inlineStr">
        <is>
          <t>INCOME STATEMENT HISTORICALS (USD Millions)</t>
        </is>
      </c>
    </row>
    <row r="2"/>
    <row r="3">
      <c r="A3" s="6" t="inlineStr">
        <is>
          <t>Line Item</t>
        </is>
      </c>
      <c r="B3" s="6" t="inlineStr">
        <is>
          <t>FY2023A</t>
        </is>
      </c>
      <c r="C3" s="6" t="inlineStr">
        <is>
          <t>FY2024A</t>
        </is>
      </c>
      <c r="D3" s="6" t="inlineStr">
        <is>
          <t>FY2025A</t>
        </is>
      </c>
    </row>
    <row r="4">
      <c r="A4" s="12" t="inlineStr">
        <is>
          <t>Total Revenue</t>
        </is>
      </c>
      <c r="B4" s="13" t="n">
        <v>23182</v>
      </c>
      <c r="C4" s="13" t="n">
        <v>23378</v>
      </c>
      <c r="D4" s="13" t="n">
        <v>22582</v>
      </c>
    </row>
    <row r="5">
      <c r="A5" s="7" t="inlineStr">
        <is>
          <t>Cost of Revenue</t>
        </is>
      </c>
      <c r="B5" s="13" t="n">
        <v>6566</v>
      </c>
      <c r="C5" s="13" t="n">
        <v>7402</v>
      </c>
      <c r="D5" s="13" t="n">
        <v>8270</v>
      </c>
    </row>
    <row r="6">
      <c r="A6" s="12" t="inlineStr">
        <is>
          <t>Gross Profit</t>
        </is>
      </c>
      <c r="B6" s="13" t="n">
        <v>16616</v>
      </c>
      <c r="C6" s="13" t="n">
        <v>15976</v>
      </c>
      <c r="D6" s="13" t="n">
        <v>14312</v>
      </c>
    </row>
    <row r="7">
      <c r="A7" s="7" t="inlineStr">
        <is>
          <t>Selling, General and Administration</t>
        </is>
      </c>
      <c r="B7" s="13" t="n">
        <v>6349</v>
      </c>
      <c r="C7" s="13" t="n">
        <v>6386</v>
      </c>
      <c r="D7" s="13" t="n">
        <v>5615</v>
      </c>
    </row>
    <row r="8">
      <c r="A8" s="7" t="inlineStr">
        <is>
          <t>Reconciled Depreciation (DD&amp;A)</t>
        </is>
      </c>
      <c r="B8" s="13" t="n">
        <v>3492</v>
      </c>
      <c r="C8" s="13" t="n">
        <v>4108</v>
      </c>
      <c r="D8" s="13" t="n">
        <v>4461</v>
      </c>
    </row>
    <row r="9">
      <c r="A9" s="7" t="inlineStr">
        <is>
          <t>Operating Expenses (Other)</t>
        </is>
      </c>
      <c r="B9" s="13" t="n">
        <v>91</v>
      </c>
      <c r="C9" s="13" t="n">
        <v>88</v>
      </c>
      <c r="D9" s="13" t="n">
        <v>213</v>
      </c>
    </row>
    <row r="10">
      <c r="A10" s="12" t="inlineStr">
        <is>
          <t>Total Operating Expenses</t>
        </is>
      </c>
      <c r="B10" s="13" t="n">
        <v>10079</v>
      </c>
      <c r="C10" s="13" t="n">
        <v>10729</v>
      </c>
      <c r="D10" s="13" t="n">
        <v>10436</v>
      </c>
    </row>
    <row r="11">
      <c r="A11" s="12" t="inlineStr">
        <is>
          <t>Operating Income (EBIT)</t>
        </is>
      </c>
      <c r="B11" s="13" t="n">
        <v>6597</v>
      </c>
      <c r="C11" s="13" t="n">
        <v>8356</v>
      </c>
      <c r="D11" s="13" t="n">
        <v>6597</v>
      </c>
    </row>
    <row r="12">
      <c r="A12" s="7" t="inlineStr">
        <is>
          <t>Interest Expense</t>
        </is>
      </c>
      <c r="B12" s="13" t="n">
        <v>148</v>
      </c>
      <c r="C12" s="13" t="n">
        <v>138</v>
      </c>
      <c r="D12" s="13" t="n">
        <v>235</v>
      </c>
    </row>
    <row r="13">
      <c r="A13" s="12" t="inlineStr">
        <is>
          <t>Interest Income</t>
        </is>
      </c>
      <c r="B13" s="13" t="n">
        <v>240</v>
      </c>
      <c r="C13" s="13" t="n">
        <v>277</v>
      </c>
      <c r="D13" s="13" t="n">
        <v>210</v>
      </c>
    </row>
    <row r="14">
      <c r="A14" s="12" t="inlineStr">
        <is>
          <t>Other Income/Expense</t>
        </is>
      </c>
      <c r="B14" s="13" t="n">
        <v>705</v>
      </c>
      <c r="C14" s="13" t="n">
        <v>-174</v>
      </c>
      <c r="D14" s="13" t="n">
        <v>-863</v>
      </c>
    </row>
    <row r="15">
      <c r="A15" s="12" t="inlineStr">
        <is>
          <t>Pretax Income</t>
        </is>
      </c>
      <c r="B15" s="13" t="n">
        <v>9689</v>
      </c>
      <c r="C15" s="13" t="n">
        <v>8218</v>
      </c>
      <c r="D15" s="13" t="n">
        <v>6362</v>
      </c>
    </row>
    <row r="16">
      <c r="A16" s="7" t="inlineStr">
        <is>
          <t>Tax Provision</t>
        </is>
      </c>
      <c r="B16" s="13" t="n">
        <v>2095</v>
      </c>
      <c r="C16" s="13" t="n">
        <v>1815</v>
      </c>
      <c r="D16" s="13" t="n">
        <v>1382</v>
      </c>
    </row>
    <row r="17">
      <c r="A17" s="12" t="inlineStr">
        <is>
          <t>Net Income</t>
        </is>
      </c>
      <c r="B17" s="13" t="n">
        <v>7594</v>
      </c>
      <c r="C17" s="13" t="n">
        <v>6403</v>
      </c>
      <c r="D17" s="13" t="n">
        <v>4980</v>
      </c>
    </row>
    <row r="18">
      <c r="A18" s="7" t="inlineStr">
        <is>
          <t>Diluted Average Shares Outstanding</t>
        </is>
      </c>
      <c r="B18" s="14" t="n">
        <v>584</v>
      </c>
      <c r="C18" s="14" t="n">
        <v>569</v>
      </c>
      <c r="D18" s="14" t="n">
        <v>546</v>
      </c>
    </row>
    <row r="19">
      <c r="A19" s="7" t="inlineStr">
        <is>
          <t>Diluted EPS</t>
        </is>
      </c>
      <c r="B19" s="14" t="n">
        <v>13</v>
      </c>
      <c r="C19" s="14" t="n">
        <v>11.25</v>
      </c>
      <c r="D19" s="14" t="n">
        <v>9.119999999999999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9"/>
  <sheetViews>
    <sheetView showGridLines="1" workbookViewId="0">
      <selection activeCell="A1" sqref="A1"/>
    </sheetView>
  </sheetViews>
  <sheetFormatPr baseColWidth="8" defaultRowHeight="15"/>
  <cols>
    <col width="45" customWidth="1" min="1" max="1"/>
    <col width="27" customWidth="1" min="2" max="2"/>
    <col width="27" customWidth="1" min="3" max="3"/>
    <col width="27" customWidth="1" min="4" max="4"/>
    <col width="27" customWidth="1" min="5" max="5"/>
    <col width="27" customWidth="1" min="6" max="6"/>
  </cols>
  <sheetData>
    <row r="1">
      <c r="A1" s="1" t="inlineStr">
        <is>
          <t>PROJECTED INCOME STATEMENT (USD Millions)</t>
        </is>
      </c>
    </row>
    <row r="2"/>
    <row r="3">
      <c r="A3" s="6" t="inlineStr">
        <is>
          <t>Line Item</t>
        </is>
      </c>
      <c r="B3" s="6" t="inlineStr">
        <is>
          <t>2026E</t>
        </is>
      </c>
      <c r="C3" s="6" t="inlineStr">
        <is>
          <t>2027E</t>
        </is>
      </c>
      <c r="D3" s="6" t="inlineStr">
        <is>
          <t>2028E</t>
        </is>
      </c>
      <c r="E3" s="6" t="inlineStr">
        <is>
          <t>2029E</t>
        </is>
      </c>
      <c r="F3" s="6" t="inlineStr">
        <is>
          <t>2030E</t>
        </is>
      </c>
    </row>
    <row r="4">
      <c r="A4" s="12" t="inlineStr">
        <is>
          <t>Total Revenue</t>
        </is>
      </c>
      <c r="B4" s="15">
        <f>Revenue_Build!B14</f>
        <v/>
      </c>
      <c r="C4" s="15">
        <f>Revenue_Build!C14</f>
        <v/>
      </c>
      <c r="D4" s="15">
        <f>Revenue_Build!D14</f>
        <v/>
      </c>
      <c r="E4" s="15">
        <f>Revenue_Build!E14</f>
        <v/>
      </c>
      <c r="F4" s="15">
        <f>Revenue_Build!F14</f>
        <v/>
      </c>
    </row>
    <row r="5">
      <c r="A5" s="7" t="inlineStr">
        <is>
          <t>Cost of Revenue</t>
        </is>
      </c>
      <c r="B5" s="15">
        <f>B4 * 0.35</f>
        <v/>
      </c>
      <c r="C5" s="15">
        <f>C4 * 0.35</f>
        <v/>
      </c>
      <c r="D5" s="15">
        <f>D4 * 0.35</f>
        <v/>
      </c>
      <c r="E5" s="15">
        <f>E4 * 0.35</f>
        <v/>
      </c>
      <c r="F5" s="15">
        <f>F4 * 0.35</f>
        <v/>
      </c>
    </row>
    <row r="6">
      <c r="A6" s="12" t="inlineStr">
        <is>
          <t>Gross Profit</t>
        </is>
      </c>
      <c r="B6" s="15">
        <f>B4-B5</f>
        <v/>
      </c>
      <c r="C6" s="15">
        <f>C4-C5</f>
        <v/>
      </c>
      <c r="D6" s="15">
        <f>D4-D5</f>
        <v/>
      </c>
      <c r="E6" s="15">
        <f>E4-E5</f>
        <v/>
      </c>
      <c r="F6" s="15">
        <f>F4-F5</f>
        <v/>
      </c>
    </row>
    <row r="7">
      <c r="A7" s="7" t="inlineStr">
        <is>
          <t>Selling, General and Administration</t>
        </is>
      </c>
      <c r="B7" s="15">
        <f>B4 * 0.25</f>
        <v/>
      </c>
      <c r="C7" s="15">
        <f>C4 * 0.25</f>
        <v/>
      </c>
      <c r="D7" s="15">
        <f>D4 * 0.25</f>
        <v/>
      </c>
      <c r="E7" s="15">
        <f>E4 * 0.25</f>
        <v/>
      </c>
      <c r="F7" s="15">
        <f>F4 * 0.25</f>
        <v/>
      </c>
    </row>
    <row r="8">
      <c r="A8" s="7" t="inlineStr">
        <is>
          <t>Reconciled Depreciation (DD&amp;A)</t>
        </is>
      </c>
      <c r="B8" s="15">
        <f>CapEx_DDA_Schedule!B12</f>
        <v/>
      </c>
      <c r="C8" s="15">
        <f>CapEx_DDA_Schedule!C12</f>
        <v/>
      </c>
      <c r="D8" s="15">
        <f>CapEx_DDA_Schedule!D12</f>
        <v/>
      </c>
      <c r="E8" s="15">
        <f>CapEx_DDA_Schedule!E12</f>
        <v/>
      </c>
      <c r="F8" s="15">
        <f>CapEx_DDA_Schedule!F12</f>
        <v/>
      </c>
    </row>
    <row r="9">
      <c r="A9" s="7" t="inlineStr">
        <is>
          <t>Operating Expenses (Other)</t>
        </is>
      </c>
      <c r="B9" s="15">
        <f>B4 * 0.01</f>
        <v/>
      </c>
      <c r="C9" s="15">
        <f>C4 * 0.01</f>
        <v/>
      </c>
      <c r="D9" s="15">
        <f>D4 * 0.01</f>
        <v/>
      </c>
      <c r="E9" s="15">
        <f>E4 * 0.01</f>
        <v/>
      </c>
      <c r="F9" s="15">
        <f>F4 * 0.01</f>
        <v/>
      </c>
    </row>
    <row r="10">
      <c r="A10" s="12" t="inlineStr">
        <is>
          <t>Total Operating Expenses</t>
        </is>
      </c>
      <c r="B10" s="15">
        <f>B5+B7+B8+B9</f>
        <v/>
      </c>
      <c r="C10" s="15">
        <f>C5+C7+C8+C9</f>
        <v/>
      </c>
      <c r="D10" s="15">
        <f>D5+D7+D8+D9</f>
        <v/>
      </c>
      <c r="E10" s="15">
        <f>E5+E7+E8+E9</f>
        <v/>
      </c>
      <c r="F10" s="15">
        <f>F5+F7+F8+F9</f>
        <v/>
      </c>
    </row>
    <row r="11">
      <c r="A11" s="12" t="inlineStr">
        <is>
          <t>Operating Income (EBIT)</t>
        </is>
      </c>
      <c r="B11" s="15">
        <f>B6-B7-B8-B9</f>
        <v/>
      </c>
      <c r="C11" s="15">
        <f>C6-C7-C8-C9</f>
        <v/>
      </c>
      <c r="D11" s="15">
        <f>D6-D7-D8-D9</f>
        <v/>
      </c>
      <c r="E11" s="15">
        <f>E6-E7-E8-E9</f>
        <v/>
      </c>
      <c r="F11" s="15">
        <f>F6-F7-F8-F9</f>
        <v/>
      </c>
    </row>
    <row r="12">
      <c r="A12" s="7" t="inlineStr">
        <is>
          <t>Interest Expense</t>
        </is>
      </c>
      <c r="B12" s="15">
        <f>Debt_Schedule!B15</f>
        <v/>
      </c>
      <c r="C12" s="15">
        <f>Debt_Schedule!C15</f>
        <v/>
      </c>
      <c r="D12" s="15">
        <f>Debt_Schedule!D15</f>
        <v/>
      </c>
      <c r="E12" s="15">
        <f>Debt_Schedule!E15</f>
        <v/>
      </c>
      <c r="F12" s="15">
        <f>Debt_Schedule!F15</f>
        <v/>
      </c>
    </row>
    <row r="13">
      <c r="A13" s="12" t="inlineStr">
        <is>
          <t>Interest Income</t>
        </is>
      </c>
      <c r="B13" s="15">
        <f>B4 * 0.005</f>
        <v/>
      </c>
      <c r="C13" s="15">
        <f>C4 * 0.005</f>
        <v/>
      </c>
      <c r="D13" s="15">
        <f>D4 * 0.005</f>
        <v/>
      </c>
      <c r="E13" s="15">
        <f>E4 * 0.005</f>
        <v/>
      </c>
      <c r="F13" s="15">
        <f>F4 * 0.005</f>
        <v/>
      </c>
    </row>
    <row r="14">
      <c r="A14" s="12" t="inlineStr">
        <is>
          <t>Other Income/Expense</t>
        </is>
      </c>
      <c r="B14" s="15" t="inlineStr">
        <is>
          <t>0.0</t>
        </is>
      </c>
      <c r="C14" s="15" t="inlineStr">
        <is>
          <t>0.0</t>
        </is>
      </c>
      <c r="D14" s="15" t="inlineStr">
        <is>
          <t>0.0</t>
        </is>
      </c>
      <c r="E14" s="15" t="inlineStr">
        <is>
          <t>0.0</t>
        </is>
      </c>
      <c r="F14" s="15" t="inlineStr">
        <is>
          <t>0.0</t>
        </is>
      </c>
    </row>
    <row r="15">
      <c r="A15" s="12" t="inlineStr">
        <is>
          <t>Pretax Income</t>
        </is>
      </c>
      <c r="B15" s="15">
        <f>B11-B12+B13+B14</f>
        <v/>
      </c>
      <c r="C15" s="15">
        <f>C11-C12+C13+C14</f>
        <v/>
      </c>
      <c r="D15" s="15">
        <f>D11-D12+D13+D14</f>
        <v/>
      </c>
      <c r="E15" s="15">
        <f>E11-E12+E13+E14</f>
        <v/>
      </c>
      <c r="F15" s="15">
        <f>F11-F12+F13+F14</f>
        <v/>
      </c>
    </row>
    <row r="16">
      <c r="A16" s="7" t="inlineStr">
        <is>
          <t>Tax Provision</t>
        </is>
      </c>
      <c r="B16" s="15">
        <f>B15 * Assumptions!$B$8</f>
        <v/>
      </c>
      <c r="C16" s="15">
        <f>C15 * Assumptions!$B$8</f>
        <v/>
      </c>
      <c r="D16" s="15">
        <f>D15 * Assumptions!$B$8</f>
        <v/>
      </c>
      <c r="E16" s="15">
        <f>E15 * Assumptions!$B$8</f>
        <v/>
      </c>
      <c r="F16" s="15">
        <f>F15 * Assumptions!$B$8</f>
        <v/>
      </c>
    </row>
    <row r="17">
      <c r="A17" s="12" t="inlineStr">
        <is>
          <t>Net Income</t>
        </is>
      </c>
      <c r="B17" s="15">
        <f>B15-B16</f>
        <v/>
      </c>
      <c r="C17" s="15">
        <f>C15-C16</f>
        <v/>
      </c>
      <c r="D17" s="15">
        <f>D15-D16</f>
        <v/>
      </c>
      <c r="E17" s="15">
        <f>E15-E16</f>
        <v/>
      </c>
      <c r="F17" s="15">
        <f>F15-F16</f>
        <v/>
      </c>
    </row>
    <row r="18">
      <c r="A18" s="7" t="inlineStr">
        <is>
          <t>Diluted Average Shares Outstanding</t>
        </is>
      </c>
      <c r="B18" s="16">
        <f>Cover!$B$9</f>
        <v/>
      </c>
      <c r="C18" s="16">
        <f>Cover!$B$9</f>
        <v/>
      </c>
      <c r="D18" s="16">
        <f>Cover!$B$9</f>
        <v/>
      </c>
      <c r="E18" s="16">
        <f>Cover!$B$9</f>
        <v/>
      </c>
      <c r="F18" s="16">
        <f>Cover!$B$9</f>
        <v/>
      </c>
    </row>
    <row r="19">
      <c r="A19" s="7" t="inlineStr">
        <is>
          <t>Diluted EPS</t>
        </is>
      </c>
      <c r="B19" s="16">
        <f>B17/B18</f>
        <v/>
      </c>
      <c r="C19" s="16">
        <f>C17/C18</f>
        <v/>
      </c>
      <c r="D19" s="16">
        <f>D17/D18</f>
        <v/>
      </c>
      <c r="E19" s="16">
        <f>E17/E18</f>
        <v/>
      </c>
      <c r="F19" s="16">
        <f>F17/F18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22"/>
  <sheetViews>
    <sheetView showGridLines="1" workbookViewId="0">
      <selection activeCell="A1" sqref="A1"/>
    </sheetView>
  </sheetViews>
  <sheetFormatPr baseColWidth="8" defaultRowHeight="15"/>
  <cols>
    <col width="44" customWidth="1" min="1" max="1"/>
    <col width="12" customWidth="1" min="2" max="2"/>
    <col width="12" customWidth="1" min="3" max="3"/>
    <col width="12" customWidth="1" min="4" max="4"/>
  </cols>
  <sheetData>
    <row r="1">
      <c r="A1" s="1" t="inlineStr">
        <is>
          <t>BALANCE SHEET HISTORICALS (USD Millions)</t>
        </is>
      </c>
    </row>
    <row r="2"/>
    <row r="3">
      <c r="A3" s="6" t="inlineStr">
        <is>
          <t>Line Item</t>
        </is>
      </c>
      <c r="B3" s="6" t="inlineStr">
        <is>
          <t>FY2023A</t>
        </is>
      </c>
      <c r="C3" s="6" t="inlineStr">
        <is>
          <t>FY2024A</t>
        </is>
      </c>
      <c r="D3" s="6" t="inlineStr">
        <is>
          <t>FY2025A</t>
        </is>
      </c>
    </row>
    <row r="4">
      <c r="A4" s="7" t="inlineStr">
        <is>
          <t>Cash and cash equivalents</t>
        </is>
      </c>
      <c r="B4" s="13" t="n">
        <v>5278</v>
      </c>
      <c r="C4" s="13" t="n">
        <v>7092</v>
      </c>
      <c r="D4" s="13" t="n">
        <v>3396</v>
      </c>
    </row>
    <row r="5">
      <c r="A5" s="7" t="inlineStr">
        <is>
          <t>Accounts receivable, net</t>
        </is>
      </c>
      <c r="B5" s="13" t="n">
        <v>2716</v>
      </c>
      <c r="C5" s="13" t="n">
        <v>2650</v>
      </c>
      <c r="D5" s="13" t="n">
        <v>2681</v>
      </c>
    </row>
    <row r="6">
      <c r="A6" s="7" t="inlineStr">
        <is>
          <t>Inventories</t>
        </is>
      </c>
      <c r="B6" s="13" t="n">
        <v>1275</v>
      </c>
      <c r="C6" s="13" t="n">
        <v>985</v>
      </c>
      <c r="D6" s="13" t="n">
        <v>1014</v>
      </c>
    </row>
    <row r="7">
      <c r="A7" s="12" t="inlineStr">
        <is>
          <t>Other current assets</t>
        </is>
      </c>
      <c r="B7" s="13" t="n">
        <v>666</v>
      </c>
      <c r="C7" s="13" t="n">
        <v>503</v>
      </c>
      <c r="D7" s="13" t="n">
        <v>565</v>
      </c>
    </row>
    <row r="8">
      <c r="A8" s="12" t="inlineStr">
        <is>
          <t>Total current assets</t>
        </is>
      </c>
      <c r="B8" s="13" t="n">
        <v>9935</v>
      </c>
      <c r="C8" s="13" t="n">
        <v>11230</v>
      </c>
      <c r="D8" s="13" t="n">
        <v>7656</v>
      </c>
    </row>
    <row r="9">
      <c r="A9" s="7" t="inlineStr">
        <is>
          <t>Oil and gas properties, net</t>
        </is>
      </c>
      <c r="B9" s="13" t="n">
        <v>32297</v>
      </c>
      <c r="C9" s="13" t="n">
        <v>34212</v>
      </c>
      <c r="D9" s="13" t="n">
        <v>42341</v>
      </c>
    </row>
    <row r="10">
      <c r="A10" s="12" t="inlineStr">
        <is>
          <t>Other assets</t>
        </is>
      </c>
      <c r="B10" s="13" t="n">
        <v>1625</v>
      </c>
      <c r="C10" s="13" t="n">
        <v>1744</v>
      </c>
      <c r="D10" s="13" t="n">
        <v>1802</v>
      </c>
    </row>
    <row r="11">
      <c r="A11" s="12" t="inlineStr">
        <is>
          <t>Total assets</t>
        </is>
      </c>
      <c r="B11" s="13" t="n">
        <v>43857</v>
      </c>
      <c r="C11" s="13" t="n">
        <v>47186</v>
      </c>
      <c r="D11" s="13" t="n">
        <v>51799</v>
      </c>
    </row>
    <row r="12">
      <c r="A12" s="7" t="inlineStr">
        <is>
          <t>Accounts payable</t>
        </is>
      </c>
      <c r="B12" s="13" t="n">
        <v>2437</v>
      </c>
      <c r="C12" s="13" t="n">
        <v>2464</v>
      </c>
      <c r="D12" s="13" t="n">
        <v>2904</v>
      </c>
    </row>
    <row r="13">
      <c r="A13" s="7" t="inlineStr">
        <is>
          <t>Accrued taxes payable</t>
        </is>
      </c>
      <c r="B13" s="13" t="n">
        <v>466</v>
      </c>
      <c r="C13" s="13" t="n">
        <v>1007</v>
      </c>
      <c r="D13" s="13" t="n">
        <v>299</v>
      </c>
    </row>
    <row r="14">
      <c r="A14" s="7" t="inlineStr">
        <is>
          <t>Current portion of long-term debt</t>
        </is>
      </c>
      <c r="B14" s="13" t="n">
        <v>359</v>
      </c>
      <c r="C14" s="13" t="n">
        <v>847</v>
      </c>
      <c r="D14" s="13" t="n">
        <v>499</v>
      </c>
    </row>
    <row r="15">
      <c r="A15" s="7" t="inlineStr">
        <is>
          <t>Other current liabilities</t>
        </is>
      </c>
      <c r="B15" s="13" t="n">
        <v>812</v>
      </c>
      <c r="C15" s="13" t="n">
        <v>1036</v>
      </c>
      <c r="D15" s="13" t="n">
        <v>989</v>
      </c>
    </row>
    <row r="16">
      <c r="A16" s="12" t="inlineStr">
        <is>
          <t>Total current liabilities</t>
        </is>
      </c>
      <c r="B16" s="13" t="n">
        <v>4074</v>
      </c>
      <c r="C16" s="13" t="n">
        <v>5354</v>
      </c>
      <c r="D16" s="13" t="n">
        <v>4691</v>
      </c>
    </row>
    <row r="17">
      <c r="A17" s="7" t="inlineStr">
        <is>
          <t>Long-term debt</t>
        </is>
      </c>
      <c r="B17" s="13" t="n">
        <v>3616</v>
      </c>
      <c r="C17" s="13" t="n">
        <v>4102</v>
      </c>
      <c r="D17" s="13" t="n">
        <v>7819</v>
      </c>
    </row>
    <row r="18">
      <c r="A18" s="7" t="inlineStr">
        <is>
          <t>Deferred income taxes</t>
        </is>
      </c>
      <c r="B18" s="13" t="n">
        <v>6854</v>
      </c>
      <c r="C18" s="13" t="n">
        <v>7015</v>
      </c>
      <c r="D18" s="13" t="n">
        <v>7854</v>
      </c>
    </row>
    <row r="19">
      <c r="A19" s="7" t="inlineStr">
        <is>
          <t>Other liabilities</t>
        </is>
      </c>
      <c r="B19" s="13" t="n">
        <v>1223</v>
      </c>
      <c r="C19" s="13" t="n">
        <v>1364</v>
      </c>
      <c r="D19" s="13" t="n">
        <v>1602</v>
      </c>
    </row>
    <row r="20">
      <c r="A20" s="12" t="inlineStr">
        <is>
          <t>Total liabilities</t>
        </is>
      </c>
      <c r="B20" s="13" t="n">
        <v>15767</v>
      </c>
      <c r="C20" s="13" t="n">
        <v>17835</v>
      </c>
      <c r="D20" s="13" t="n">
        <v>21966</v>
      </c>
    </row>
    <row r="21">
      <c r="A21" s="12" t="inlineStr">
        <is>
          <t>Stockholders' equity</t>
        </is>
      </c>
      <c r="B21" s="13" t="n">
        <v>28090</v>
      </c>
      <c r="C21" s="13" t="n">
        <v>29351</v>
      </c>
      <c r="D21" s="13" t="n">
        <v>29833</v>
      </c>
    </row>
    <row r="22">
      <c r="A22" s="12" t="inlineStr">
        <is>
          <t>Total liabilities and equity</t>
        </is>
      </c>
      <c r="B22" s="13" t="n">
        <v>43857</v>
      </c>
      <c r="C22" s="13" t="n">
        <v>47186</v>
      </c>
      <c r="D22" s="13" t="n">
        <v>51799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3"/>
  <sheetViews>
    <sheetView showGridLines="1" workbookViewId="0">
      <selection activeCell="A1" sqref="A1"/>
    </sheetView>
  </sheetViews>
  <sheetFormatPr baseColWidth="8" defaultRowHeight="15"/>
  <cols>
    <col width="42" customWidth="1" min="1" max="1"/>
    <col width="79" customWidth="1" min="2" max="2"/>
    <col width="65" customWidth="1" min="3" max="3"/>
    <col width="65" customWidth="1" min="4" max="4"/>
    <col width="65" customWidth="1" min="5" max="5"/>
    <col width="65" customWidth="1" min="6" max="6"/>
  </cols>
  <sheetData>
    <row r="1">
      <c r="A1" s="1" t="inlineStr">
        <is>
          <t>PROJECTED BALANCE SHEET (USD Millions)</t>
        </is>
      </c>
    </row>
    <row r="2"/>
    <row r="3">
      <c r="A3" s="6" t="inlineStr">
        <is>
          <t>Line Item</t>
        </is>
      </c>
      <c r="B3" s="6" t="inlineStr">
        <is>
          <t>2026E</t>
        </is>
      </c>
      <c r="C3" s="6" t="inlineStr">
        <is>
          <t>2027E</t>
        </is>
      </c>
      <c r="D3" s="6" t="inlineStr">
        <is>
          <t>2028E</t>
        </is>
      </c>
      <c r="E3" s="6" t="inlineStr">
        <is>
          <t>2029E</t>
        </is>
      </c>
      <c r="F3" s="6" t="inlineStr">
        <is>
          <t>2030E</t>
        </is>
      </c>
    </row>
    <row r="4">
      <c r="A4" s="7" t="inlineStr">
        <is>
          <t>Cash and cash equivalents</t>
        </is>
      </c>
      <c r="B4" s="15">
        <f>CF_Projected!B19</f>
        <v/>
      </c>
      <c r="C4" s="15">
        <f>CF_Projected!C19</f>
        <v/>
      </c>
      <c r="D4" s="15">
        <f>CF_Projected!D19</f>
        <v/>
      </c>
      <c r="E4" s="15">
        <f>CF_Projected!E19</f>
        <v/>
      </c>
      <c r="F4" s="15">
        <f>CF_Projected!F19</f>
        <v/>
      </c>
    </row>
    <row r="5">
      <c r="A5" s="7" t="inlineStr">
        <is>
          <t>Accounts receivable, net</t>
        </is>
      </c>
      <c r="B5" s="15">
        <f>WC_Schedule!B6</f>
        <v/>
      </c>
      <c r="C5" s="15">
        <f>WC_Schedule!C6</f>
        <v/>
      </c>
      <c r="D5" s="15">
        <f>WC_Schedule!D6</f>
        <v/>
      </c>
      <c r="E5" s="15">
        <f>WC_Schedule!E6</f>
        <v/>
      </c>
      <c r="F5" s="15">
        <f>WC_Schedule!F6</f>
        <v/>
      </c>
    </row>
    <row r="6">
      <c r="A6" s="7" t="inlineStr">
        <is>
          <t>Inventories</t>
        </is>
      </c>
      <c r="B6" s="15">
        <f>WC_Schedule!B7</f>
        <v/>
      </c>
      <c r="C6" s="15">
        <f>WC_Schedule!C7</f>
        <v/>
      </c>
      <c r="D6" s="15">
        <f>WC_Schedule!D7</f>
        <v/>
      </c>
      <c r="E6" s="15">
        <f>WC_Schedule!E7</f>
        <v/>
      </c>
      <c r="F6" s="15">
        <f>WC_Schedule!F7</f>
        <v/>
      </c>
    </row>
    <row r="7">
      <c r="A7" s="12" t="inlineStr">
        <is>
          <t>Other current assets</t>
        </is>
      </c>
      <c r="B7" s="15">
        <f>BS_Historical!D7 * 1.02</f>
        <v/>
      </c>
      <c r="C7" s="15">
        <f>B7 * 1.02</f>
        <v/>
      </c>
      <c r="D7" s="15">
        <f>C7 * 1.02</f>
        <v/>
      </c>
      <c r="E7" s="15">
        <f>D7 * 1.02</f>
        <v/>
      </c>
      <c r="F7" s="15">
        <f>E7 * 1.02</f>
        <v/>
      </c>
    </row>
    <row r="8">
      <c r="A8" s="12" t="inlineStr">
        <is>
          <t>Total current assets</t>
        </is>
      </c>
      <c r="B8" s="15">
        <f>SUM(B4:B7)</f>
        <v/>
      </c>
      <c r="C8" s="15">
        <f>SUM(C4:C7)</f>
        <v/>
      </c>
      <c r="D8" s="15">
        <f>SUM(D4:D7)</f>
        <v/>
      </c>
      <c r="E8" s="15">
        <f>SUM(E4:E7)</f>
        <v/>
      </c>
      <c r="F8" s="15">
        <f>SUM(F4:F7)</f>
        <v/>
      </c>
    </row>
    <row r="9">
      <c r="A9" s="7" t="inlineStr">
        <is>
          <t>Oil and gas properties, net</t>
        </is>
      </c>
      <c r="B9" s="15">
        <f>BS_Historical!D9 + CapEx_DDA_Schedule!B11 - CapEx_DDA_Schedule!B12</f>
        <v/>
      </c>
      <c r="C9" s="15">
        <f>B9 + CapEx_DDA_Schedule!C11 - CapEx_DDA_Schedule!C12</f>
        <v/>
      </c>
      <c r="D9" s="15">
        <f>C9 + CapEx_DDA_Schedule!D11 - CapEx_DDA_Schedule!D12</f>
        <v/>
      </c>
      <c r="E9" s="15">
        <f>D9 + CapEx_DDA_Schedule!E11 - CapEx_DDA_Schedule!E12</f>
        <v/>
      </c>
      <c r="F9" s="15">
        <f>E9 + CapEx_DDA_Schedule!F11 - CapEx_DDA_Schedule!F12</f>
        <v/>
      </c>
    </row>
    <row r="10">
      <c r="A10" s="12" t="inlineStr">
        <is>
          <t>Other assets</t>
        </is>
      </c>
      <c r="B10" s="15">
        <f>BS_Historical!D10</f>
        <v/>
      </c>
      <c r="C10" s="15">
        <f>B10</f>
        <v/>
      </c>
      <c r="D10" s="15">
        <f>C10</f>
        <v/>
      </c>
      <c r="E10" s="15">
        <f>D10</f>
        <v/>
      </c>
      <c r="F10" s="15">
        <f>E10</f>
        <v/>
      </c>
    </row>
    <row r="11">
      <c r="A11" s="12" t="inlineStr">
        <is>
          <t>Total assets</t>
        </is>
      </c>
      <c r="B11" s="15">
        <f>B8+B9+B10</f>
        <v/>
      </c>
      <c r="C11" s="15">
        <f>C8+C9+C10</f>
        <v/>
      </c>
      <c r="D11" s="15">
        <f>D8+D9+D10</f>
        <v/>
      </c>
      <c r="E11" s="15">
        <f>E8+E9+E10</f>
        <v/>
      </c>
      <c r="F11" s="15">
        <f>F8+F9+F10</f>
        <v/>
      </c>
    </row>
    <row r="12">
      <c r="A12" s="7" t="inlineStr">
        <is>
          <t>Accounts payable</t>
        </is>
      </c>
      <c r="B12" s="15">
        <f>WC_Schedule!B8</f>
        <v/>
      </c>
      <c r="C12" s="15">
        <f>WC_Schedule!C8</f>
        <v/>
      </c>
      <c r="D12" s="15">
        <f>WC_Schedule!D8</f>
        <v/>
      </c>
      <c r="E12" s="15">
        <f>WC_Schedule!E8</f>
        <v/>
      </c>
      <c r="F12" s="15">
        <f>WC_Schedule!F8</f>
        <v/>
      </c>
    </row>
    <row r="13">
      <c r="A13" s="7" t="inlineStr">
        <is>
          <t>Accrued taxes payable</t>
        </is>
      </c>
      <c r="B13" s="15">
        <f>BS_Historical!D13 * 1.02</f>
        <v/>
      </c>
      <c r="C13" s="15">
        <f>B13 * 1.02</f>
        <v/>
      </c>
      <c r="D13" s="15">
        <f>C13 * 1.02</f>
        <v/>
      </c>
      <c r="E13" s="15">
        <f>D13 * 1.02</f>
        <v/>
      </c>
      <c r="F13" s="15">
        <f>E13 * 1.02</f>
        <v/>
      </c>
    </row>
    <row r="14">
      <c r="A14" s="7" t="inlineStr">
        <is>
          <t>Current portion of long-term debt</t>
        </is>
      </c>
      <c r="B14" s="15">
        <f>Debt_Schedule!B16</f>
        <v/>
      </c>
      <c r="C14" s="15">
        <f>Debt_Schedule!C16</f>
        <v/>
      </c>
      <c r="D14" s="15">
        <f>Debt_Schedule!D16</f>
        <v/>
      </c>
      <c r="E14" s="15">
        <f>Debt_Schedule!E16</f>
        <v/>
      </c>
      <c r="F14" s="15">
        <f>Debt_Schedule!F16</f>
        <v/>
      </c>
    </row>
    <row r="15">
      <c r="A15" s="7" t="inlineStr">
        <is>
          <t>Other current liabilities</t>
        </is>
      </c>
      <c r="B15" s="15">
        <f>BS_Historical!D15</f>
        <v/>
      </c>
      <c r="C15" s="15">
        <f>B15</f>
        <v/>
      </c>
      <c r="D15" s="15">
        <f>C15</f>
        <v/>
      </c>
      <c r="E15" s="15">
        <f>D15</f>
        <v/>
      </c>
      <c r="F15" s="15">
        <f>E15</f>
        <v/>
      </c>
    </row>
    <row r="16">
      <c r="A16" s="12" t="inlineStr">
        <is>
          <t>Total current liabilities</t>
        </is>
      </c>
      <c r="B16" s="15">
        <f>SUM(B12:B15)</f>
        <v/>
      </c>
      <c r="C16" s="15">
        <f>SUM(C12:C15)</f>
        <v/>
      </c>
      <c r="D16" s="15">
        <f>SUM(D12:D15)</f>
        <v/>
      </c>
      <c r="E16" s="15">
        <f>SUM(E12:E15)</f>
        <v/>
      </c>
      <c r="F16" s="15">
        <f>SUM(F12:F15)</f>
        <v/>
      </c>
    </row>
    <row r="17">
      <c r="A17" s="7" t="inlineStr">
        <is>
          <t>Long-term debt</t>
        </is>
      </c>
      <c r="B17" s="15">
        <f>Debt_Schedule!B14</f>
        <v/>
      </c>
      <c r="C17" s="15">
        <f>Debt_Schedule!C14</f>
        <v/>
      </c>
      <c r="D17" s="15">
        <f>Debt_Schedule!D14</f>
        <v/>
      </c>
      <c r="E17" s="15">
        <f>Debt_Schedule!E14</f>
        <v/>
      </c>
      <c r="F17" s="15">
        <f>Debt_Schedule!F14</f>
        <v/>
      </c>
    </row>
    <row r="18">
      <c r="A18" s="7" t="inlineStr">
        <is>
          <t>Deferred income taxes</t>
        </is>
      </c>
      <c r="B18" s="15">
        <f>BS_Historical!D18 * 1.01</f>
        <v/>
      </c>
      <c r="C18" s="15">
        <f>B18 * 1.01</f>
        <v/>
      </c>
      <c r="D18" s="15">
        <f>C18 * 1.01</f>
        <v/>
      </c>
      <c r="E18" s="15">
        <f>D18 * 1.01</f>
        <v/>
      </c>
      <c r="F18" s="15">
        <f>E18 * 1.01</f>
        <v/>
      </c>
    </row>
    <row r="19">
      <c r="A19" s="7" t="inlineStr">
        <is>
          <t>Other liabilities</t>
        </is>
      </c>
      <c r="B19" s="15">
        <f>BS_Historical!D19</f>
        <v/>
      </c>
      <c r="C19" s="15">
        <f>B19</f>
        <v/>
      </c>
      <c r="D19" s="15">
        <f>C19</f>
        <v/>
      </c>
      <c r="E19" s="15">
        <f>D19</f>
        <v/>
      </c>
      <c r="F19" s="15">
        <f>E19</f>
        <v/>
      </c>
    </row>
    <row r="20">
      <c r="A20" s="12" t="inlineStr">
        <is>
          <t>Total liabilities</t>
        </is>
      </c>
      <c r="B20" s="15">
        <f>B16+B17+B18+B19</f>
        <v/>
      </c>
      <c r="C20" s="15">
        <f>C16+C17+C18+C19</f>
        <v/>
      </c>
      <c r="D20" s="15">
        <f>D16+D17+D18+D19</f>
        <v/>
      </c>
      <c r="E20" s="15">
        <f>E16+E17+E18+E19</f>
        <v/>
      </c>
      <c r="F20" s="15">
        <f>F16+F17+F18+F19</f>
        <v/>
      </c>
    </row>
    <row r="21">
      <c r="A21" s="12" t="inlineStr">
        <is>
          <t>Stockholders' equity</t>
        </is>
      </c>
      <c r="B21" s="15">
        <f>BS_Historical!D21 + IS_Projected!B17 - CF_Projected!B15 - CF_Projected!B16</f>
        <v/>
      </c>
      <c r="C21" s="15">
        <f>B21 + IS_Projected!C17 - CF_Projected!C15 - CF_Projected!C16</f>
        <v/>
      </c>
      <c r="D21" s="15">
        <f>C21 + IS_Projected!D17 - CF_Projected!D15 - CF_Projected!D16</f>
        <v/>
      </c>
      <c r="E21" s="15">
        <f>D21 + IS_Projected!E17 - CF_Projected!E15 - CF_Projected!E16</f>
        <v/>
      </c>
      <c r="F21" s="15">
        <f>E21 + IS_Projected!F17 - CF_Projected!F15 - CF_Projected!F16</f>
        <v/>
      </c>
    </row>
    <row r="22">
      <c r="A22" s="12" t="inlineStr">
        <is>
          <t>Total liabilities and equity</t>
        </is>
      </c>
      <c r="B22" s="15">
        <f>B20+B21</f>
        <v/>
      </c>
      <c r="C22" s="15">
        <f>C20+C21</f>
        <v/>
      </c>
      <c r="D22" s="15">
        <f>D20+D21</f>
        <v/>
      </c>
      <c r="E22" s="15">
        <f>E20+E21</f>
        <v/>
      </c>
      <c r="F22" s="15">
        <f>F20+F21</f>
        <v/>
      </c>
    </row>
    <row r="23">
      <c r="A23" s="12" t="inlineStr">
        <is>
          <t>Balance Check</t>
        </is>
      </c>
      <c r="B23" s="15">
        <f>B11-B22</f>
        <v/>
      </c>
      <c r="C23" s="15">
        <f>C11-C22</f>
        <v/>
      </c>
      <c r="D23" s="15">
        <f>D11-D22</f>
        <v/>
      </c>
      <c r="E23" s="15">
        <f>E11-E22</f>
        <v/>
      </c>
      <c r="F23" s="15">
        <f>F11-F22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22"/>
  <sheetViews>
    <sheetView showGridLines="1" workbookViewId="0">
      <selection activeCell="A1" sqref="A1"/>
    </sheetView>
  </sheetViews>
  <sheetFormatPr baseColWidth="8" defaultRowHeight="15"/>
  <cols>
    <col width="50" customWidth="1" min="1" max="1"/>
    <col width="12" customWidth="1" min="2" max="2"/>
    <col width="12" customWidth="1" min="3" max="3"/>
    <col width="12" customWidth="1" min="4" max="4"/>
  </cols>
  <sheetData>
    <row r="1">
      <c r="A1" s="1" t="inlineStr">
        <is>
          <t>CASH FLOW HISTORICALS (USD Millions)</t>
        </is>
      </c>
    </row>
    <row r="2"/>
    <row r="3">
      <c r="A3" s="6" t="inlineStr">
        <is>
          <t>Line Item</t>
        </is>
      </c>
      <c r="B3" s="6" t="inlineStr">
        <is>
          <t>FY2023A</t>
        </is>
      </c>
      <c r="C3" s="6" t="inlineStr">
        <is>
          <t>FY2024A</t>
        </is>
      </c>
      <c r="D3" s="6" t="inlineStr">
        <is>
          <t>FY2025A</t>
        </is>
      </c>
    </row>
    <row r="4">
      <c r="A4" s="7" t="inlineStr">
        <is>
          <t>Net Income</t>
        </is>
      </c>
      <c r="B4" s="13" t="n">
        <v>7594</v>
      </c>
      <c r="C4" s="13" t="n">
        <v>6403</v>
      </c>
      <c r="D4" s="13" t="n">
        <v>4980</v>
      </c>
    </row>
    <row r="5">
      <c r="A5" s="7" t="inlineStr">
        <is>
          <t>Depreciation, Depletion, &amp; Amortization (DD&amp;A)</t>
        </is>
      </c>
      <c r="B5" s="13" t="n">
        <v>3492</v>
      </c>
      <c r="C5" s="13" t="n">
        <v>4108</v>
      </c>
      <c r="D5" s="13" t="n">
        <v>4461</v>
      </c>
    </row>
    <row r="6">
      <c r="A6" s="7" t="inlineStr">
        <is>
          <t>Deferred Income Taxes</t>
        </is>
      </c>
      <c r="B6" s="13" t="n">
        <v>683</v>
      </c>
      <c r="C6" s="13" t="n">
        <v>467</v>
      </c>
      <c r="D6" s="13" t="n">
        <v>343</v>
      </c>
    </row>
    <row r="7">
      <c r="A7" s="7" t="inlineStr">
        <is>
          <t>Asset Impairment Charges</t>
        </is>
      </c>
      <c r="B7" s="13" t="n">
        <v>202</v>
      </c>
      <c r="C7" s="13" t="n">
        <v>391</v>
      </c>
      <c r="D7" s="13" t="n">
        <v>843</v>
      </c>
    </row>
    <row r="8">
      <c r="A8" s="7" t="inlineStr">
        <is>
          <t>Change in Working Capital</t>
        </is>
      </c>
      <c r="B8" s="13" t="n">
        <v>191</v>
      </c>
      <c r="C8" s="13" t="n">
        <v>550</v>
      </c>
      <c r="D8" s="13" t="n">
        <v>-840</v>
      </c>
    </row>
    <row r="9">
      <c r="A9" s="12" t="inlineStr">
        <is>
          <t>Other Operating Cash Flows</t>
        </is>
      </c>
      <c r="B9" s="13" t="n">
        <v>-822</v>
      </c>
      <c r="C9" s="13" t="n">
        <v>224</v>
      </c>
      <c r="D9" s="13" t="n">
        <v>257</v>
      </c>
    </row>
    <row r="10">
      <c r="A10" s="12" t="inlineStr">
        <is>
          <t>Cash Flow from Operating Activities (CFO)</t>
        </is>
      </c>
      <c r="B10" s="13" t="n">
        <v>11340</v>
      </c>
      <c r="C10" s="13" t="n">
        <v>12143</v>
      </c>
      <c r="D10" s="13" t="n">
        <v>10044</v>
      </c>
    </row>
    <row r="11">
      <c r="A11" s="7" t="inlineStr">
        <is>
          <t>Capital Expenditure</t>
        </is>
      </c>
      <c r="B11" s="13" t="n">
        <v>-6185</v>
      </c>
      <c r="C11" s="13" t="n">
        <v>-6372</v>
      </c>
      <c r="D11" s="13" t="n">
        <v>-6594</v>
      </c>
    </row>
    <row r="12">
      <c r="A12" s="7" t="inlineStr">
        <is>
          <t>Net Business Purchase/Sale</t>
        </is>
      </c>
      <c r="B12" s="13" t="n">
        <v>0</v>
      </c>
      <c r="C12" s="13" t="n">
        <v>0</v>
      </c>
      <c r="D12" s="13" t="n">
        <v>-4451</v>
      </c>
    </row>
    <row r="13">
      <c r="A13" s="12" t="inlineStr">
        <is>
          <t>Other Investing Cash Flows</t>
        </is>
      </c>
      <c r="B13" s="13" t="n">
        <v>-155</v>
      </c>
      <c r="C13" s="13" t="n">
        <v>405</v>
      </c>
      <c r="D13" s="13" t="n">
        <v>109</v>
      </c>
    </row>
    <row r="14">
      <c r="A14" s="12" t="inlineStr">
        <is>
          <t>Cash Flow from Investing Activities (CFI)</t>
        </is>
      </c>
      <c r="B14" s="13" t="n">
        <v>-6340</v>
      </c>
      <c r="C14" s="13" t="n">
        <v>-5967</v>
      </c>
      <c r="D14" s="13" t="n">
        <v>-10936</v>
      </c>
    </row>
    <row r="15">
      <c r="A15" s="7" t="inlineStr">
        <is>
          <t>Cash Dividends Paid</t>
        </is>
      </c>
      <c r="B15" s="13" t="n">
        <v>-3386</v>
      </c>
      <c r="C15" s="13" t="n">
        <v>-2087</v>
      </c>
      <c r="D15" s="13" t="n">
        <v>-2161</v>
      </c>
    </row>
    <row r="16">
      <c r="A16" s="7" t="inlineStr">
        <is>
          <t>Repurchase of Capital Stock</t>
        </is>
      </c>
      <c r="B16" s="13" t="n">
        <v>-1038</v>
      </c>
      <c r="C16" s="13" t="n">
        <v>-3246</v>
      </c>
      <c r="D16" s="13" t="n">
        <v>-2564</v>
      </c>
    </row>
    <row r="17">
      <c r="A17" s="7" t="inlineStr">
        <is>
          <t>Net Issuance/Repayment of Debt</t>
        </is>
      </c>
      <c r="B17" s="13" t="n">
        <v>-1282</v>
      </c>
      <c r="C17" s="13" t="n">
        <v>952</v>
      </c>
      <c r="D17" s="13" t="n">
        <v>1923</v>
      </c>
    </row>
    <row r="18">
      <c r="A18" s="12" t="inlineStr">
        <is>
          <t>Other Financing Cash Flows</t>
        </is>
      </c>
      <c r="B18" s="13" t="n">
        <v>12</v>
      </c>
      <c r="C18" s="13" t="n">
        <v>20</v>
      </c>
      <c r="D18" s="13" t="n">
        <v>-2</v>
      </c>
    </row>
    <row r="19">
      <c r="A19" s="12" t="inlineStr">
        <is>
          <t>Cash Flow from Financing Activities (CFF)</t>
        </is>
      </c>
      <c r="B19" s="13" t="n">
        <v>-5694</v>
      </c>
      <c r="C19" s="13" t="n">
        <v>-4361</v>
      </c>
      <c r="D19" s="13" t="n">
        <v>-2804</v>
      </c>
    </row>
    <row r="20">
      <c r="A20" s="12" t="inlineStr">
        <is>
          <t>Change in Cash</t>
        </is>
      </c>
      <c r="B20" s="13" t="n">
        <v>-694</v>
      </c>
      <c r="C20" s="13" t="n">
        <v>1815</v>
      </c>
      <c r="D20" s="13" t="n">
        <v>-3696</v>
      </c>
    </row>
    <row r="21">
      <c r="A21" s="12" t="inlineStr">
        <is>
          <t>Beginning Cash Balance</t>
        </is>
      </c>
      <c r="B21" s="13" t="n">
        <v>5972</v>
      </c>
      <c r="C21" s="13" t="n">
        <v>5278</v>
      </c>
      <c r="D21" s="13" t="n">
        <v>7092</v>
      </c>
    </row>
    <row r="22">
      <c r="A22" s="12" t="inlineStr">
        <is>
          <t>Ending Cash Balance</t>
        </is>
      </c>
      <c r="B22" s="13" t="n">
        <v>5278</v>
      </c>
      <c r="C22" s="13" t="n">
        <v>7092</v>
      </c>
      <c r="D22" s="13" t="n">
        <v>3396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22"/>
  <sheetViews>
    <sheetView showGridLines="1" workbookViewId="0">
      <selection activeCell="A1" sqref="A1"/>
    </sheetView>
  </sheetViews>
  <sheetFormatPr baseColWidth="8" defaultRowHeight="15"/>
  <cols>
    <col width="50" customWidth="1" min="1" max="1"/>
    <col width="32" customWidth="1" min="2" max="2"/>
    <col width="32" customWidth="1" min="3" max="3"/>
    <col width="32" customWidth="1" min="4" max="4"/>
    <col width="32" customWidth="1" min="5" max="5"/>
    <col width="32" customWidth="1" min="6" max="6"/>
  </cols>
  <sheetData>
    <row r="1">
      <c r="A1" s="1" t="inlineStr">
        <is>
          <t>PROJECTED CASH FLOW STATEMENT (USD Millions)</t>
        </is>
      </c>
    </row>
    <row r="2"/>
    <row r="3">
      <c r="A3" s="6" t="inlineStr">
        <is>
          <t>Line Item</t>
        </is>
      </c>
      <c r="B3" s="6" t="inlineStr">
        <is>
          <t>2026E</t>
        </is>
      </c>
      <c r="C3" s="6" t="inlineStr">
        <is>
          <t>2027E</t>
        </is>
      </c>
      <c r="D3" s="6" t="inlineStr">
        <is>
          <t>2028E</t>
        </is>
      </c>
      <c r="E3" s="6" t="inlineStr">
        <is>
          <t>2029E</t>
        </is>
      </c>
      <c r="F3" s="6" t="inlineStr">
        <is>
          <t>2030E</t>
        </is>
      </c>
    </row>
    <row r="4">
      <c r="A4" s="7" t="inlineStr">
        <is>
          <t>Net Income</t>
        </is>
      </c>
      <c r="B4" s="15">
        <f>IS_Projected!B17</f>
        <v/>
      </c>
      <c r="C4" s="15">
        <f>IS_Projected!C17</f>
        <v/>
      </c>
      <c r="D4" s="15">
        <f>IS_Projected!D17</f>
        <v/>
      </c>
      <c r="E4" s="15">
        <f>IS_Projected!E17</f>
        <v/>
      </c>
      <c r="F4" s="15">
        <f>IS_Projected!F17</f>
        <v/>
      </c>
    </row>
    <row r="5">
      <c r="A5" s="7" t="inlineStr">
        <is>
          <t>Depreciation, Depletion, &amp; Amortization (DD&amp;A)</t>
        </is>
      </c>
      <c r="B5" s="15">
        <f>IS_Projected!B8</f>
        <v/>
      </c>
      <c r="C5" s="15">
        <f>IS_Projected!C8</f>
        <v/>
      </c>
      <c r="D5" s="15">
        <f>IS_Projected!D8</f>
        <v/>
      </c>
      <c r="E5" s="15">
        <f>IS_Projected!E8</f>
        <v/>
      </c>
      <c r="F5" s="15">
        <f>IS_Projected!F8</f>
        <v/>
      </c>
    </row>
    <row r="6">
      <c r="A6" s="7" t="inlineStr">
        <is>
          <t>Deferred Income Taxes</t>
        </is>
      </c>
      <c r="B6" s="15">
        <f>B4*0.06</f>
        <v/>
      </c>
      <c r="C6" s="15">
        <f>C4*0.06</f>
        <v/>
      </c>
      <c r="D6" s="15">
        <f>D4*0.06</f>
        <v/>
      </c>
      <c r="E6" s="15">
        <f>E4*0.06</f>
        <v/>
      </c>
      <c r="F6" s="15">
        <f>F4*0.06</f>
        <v/>
      </c>
    </row>
    <row r="7">
      <c r="A7" s="7" t="inlineStr">
        <is>
          <t>Asset Impairment Charges</t>
        </is>
      </c>
      <c r="B7" s="15" t="inlineStr">
        <is>
          <t>0.0</t>
        </is>
      </c>
      <c r="C7" s="15" t="inlineStr">
        <is>
          <t>0.0</t>
        </is>
      </c>
      <c r="D7" s="15" t="inlineStr">
        <is>
          <t>0.0</t>
        </is>
      </c>
      <c r="E7" s="15" t="inlineStr">
        <is>
          <t>0.0</t>
        </is>
      </c>
      <c r="F7" s="15" t="inlineStr">
        <is>
          <t>0.0</t>
        </is>
      </c>
    </row>
    <row r="8">
      <c r="A8" s="7" t="inlineStr">
        <is>
          <t>Change in Working Capital</t>
        </is>
      </c>
      <c r="B8" s="15">
        <f>WC_Schedule!B9</f>
        <v/>
      </c>
      <c r="C8" s="15">
        <f>WC_Schedule!C9</f>
        <v/>
      </c>
      <c r="D8" s="15">
        <f>WC_Schedule!D9</f>
        <v/>
      </c>
      <c r="E8" s="15">
        <f>WC_Schedule!E9</f>
        <v/>
      </c>
      <c r="F8" s="15">
        <f>WC_Schedule!F9</f>
        <v/>
      </c>
    </row>
    <row r="9">
      <c r="A9" s="12" t="inlineStr">
        <is>
          <t>Other Operating Cash Flows</t>
        </is>
      </c>
      <c r="B9" s="15" t="inlineStr">
        <is>
          <t>0.0</t>
        </is>
      </c>
      <c r="C9" s="15" t="inlineStr">
        <is>
          <t>0.0</t>
        </is>
      </c>
      <c r="D9" s="15" t="inlineStr">
        <is>
          <t>0.0</t>
        </is>
      </c>
      <c r="E9" s="15" t="inlineStr">
        <is>
          <t>0.0</t>
        </is>
      </c>
      <c r="F9" s="15" t="inlineStr">
        <is>
          <t>0.0</t>
        </is>
      </c>
    </row>
    <row r="10">
      <c r="A10" s="12" t="inlineStr">
        <is>
          <t>Cash Flow from Operating Activities (CFO)</t>
        </is>
      </c>
      <c r="B10" s="15">
        <f>B4+B5+B6+B7+B8+B9</f>
        <v/>
      </c>
      <c r="C10" s="15">
        <f>C4+C5+C6+C7+C8+C9</f>
        <v/>
      </c>
      <c r="D10" s="15">
        <f>D4+D5+D6+D7+D8+D9</f>
        <v/>
      </c>
      <c r="E10" s="15">
        <f>E4+E5+E6+E7+E8+E9</f>
        <v/>
      </c>
      <c r="F10" s="15">
        <f>F4+F5+F6+F7+F8+F9</f>
        <v/>
      </c>
    </row>
    <row r="11">
      <c r="A11" s="7" t="inlineStr">
        <is>
          <t>Capital Expenditure</t>
        </is>
      </c>
      <c r="B11" s="15">
        <f>CapEx_DDA_Schedule!B11 * -1</f>
        <v/>
      </c>
      <c r="C11" s="15">
        <f>CapEx_DDA_Schedule!C11 * -1</f>
        <v/>
      </c>
      <c r="D11" s="15">
        <f>CapEx_DDA_Schedule!D11 * -1</f>
        <v/>
      </c>
      <c r="E11" s="15">
        <f>CapEx_DDA_Schedule!E11 * -1</f>
        <v/>
      </c>
      <c r="F11" s="15">
        <f>CapEx_DDA_Schedule!F11 * -1</f>
        <v/>
      </c>
    </row>
    <row r="12">
      <c r="A12" s="7" t="inlineStr">
        <is>
          <t>Net Business Purchase/Sale</t>
        </is>
      </c>
      <c r="B12" s="15" t="inlineStr">
        <is>
          <t>0.0</t>
        </is>
      </c>
      <c r="C12" s="15" t="inlineStr">
        <is>
          <t>0.0</t>
        </is>
      </c>
      <c r="D12" s="15" t="inlineStr">
        <is>
          <t>0.0</t>
        </is>
      </c>
      <c r="E12" s="15" t="inlineStr">
        <is>
          <t>0.0</t>
        </is>
      </c>
      <c r="F12" s="15" t="inlineStr">
        <is>
          <t>0.0</t>
        </is>
      </c>
    </row>
    <row r="13">
      <c r="A13" s="12" t="inlineStr">
        <is>
          <t>Other Investing Cash Flows</t>
        </is>
      </c>
      <c r="B13" s="15" t="inlineStr">
        <is>
          <t>0.0</t>
        </is>
      </c>
      <c r="C13" s="15" t="inlineStr">
        <is>
          <t>0.0</t>
        </is>
      </c>
      <c r="D13" s="15" t="inlineStr">
        <is>
          <t>0.0</t>
        </is>
      </c>
      <c r="E13" s="15" t="inlineStr">
        <is>
          <t>0.0</t>
        </is>
      </c>
      <c r="F13" s="15" t="inlineStr">
        <is>
          <t>0.0</t>
        </is>
      </c>
    </row>
    <row r="14">
      <c r="A14" s="12" t="inlineStr">
        <is>
          <t>Cash Flow from Investing Activities (CFI)</t>
        </is>
      </c>
      <c r="B14" s="15">
        <f>B11+B12+B13</f>
        <v/>
      </c>
      <c r="C14" s="15">
        <f>C11+C12+C13</f>
        <v/>
      </c>
      <c r="D14" s="15">
        <f>D11+D12+D13</f>
        <v/>
      </c>
      <c r="E14" s="15">
        <f>E11+E12+E13</f>
        <v/>
      </c>
      <c r="F14" s="15">
        <f>F11+F12+F13</f>
        <v/>
      </c>
    </row>
    <row r="15">
      <c r="A15" s="7" t="inlineStr">
        <is>
          <t>Cash Dividends Paid</t>
        </is>
      </c>
      <c r="B15" s="15">
        <f>-2161.0</f>
        <v/>
      </c>
      <c r="C15" s="15">
        <f>-2200.0</f>
        <v/>
      </c>
      <c r="D15" s="15">
        <f>-2200.0</f>
        <v/>
      </c>
      <c r="E15" s="15">
        <f>-2200.0</f>
        <v/>
      </c>
      <c r="F15" s="15">
        <f>-2200.0</f>
        <v/>
      </c>
    </row>
    <row r="16">
      <c r="A16" s="7" t="inlineStr">
        <is>
          <t>Repurchase of Capital Stock</t>
        </is>
      </c>
      <c r="B16" s="15">
        <f>-2564.0</f>
        <v/>
      </c>
      <c r="C16" s="15">
        <f>-2500.0</f>
        <v/>
      </c>
      <c r="D16" s="15">
        <f>-2500.0</f>
        <v/>
      </c>
      <c r="E16" s="15">
        <f>-2500.0</f>
        <v/>
      </c>
      <c r="F16" s="15">
        <f>-2500.0</f>
        <v/>
      </c>
    </row>
    <row r="17">
      <c r="A17" s="7" t="inlineStr">
        <is>
          <t>Net Issuance/Repayment of Debt</t>
        </is>
      </c>
      <c r="B17" s="15">
        <f>Debt_Schedule!B17</f>
        <v/>
      </c>
      <c r="C17" s="15">
        <f>Debt_Schedule!C17</f>
        <v/>
      </c>
      <c r="D17" s="15">
        <f>Debt_Schedule!D17</f>
        <v/>
      </c>
      <c r="E17" s="15">
        <f>Debt_Schedule!E17</f>
        <v/>
      </c>
      <c r="F17" s="15">
        <f>Debt_Schedule!F17</f>
        <v/>
      </c>
    </row>
    <row r="18">
      <c r="A18" s="12" t="inlineStr">
        <is>
          <t>Other Financing Cash Flows</t>
        </is>
      </c>
      <c r="B18" s="15" t="inlineStr">
        <is>
          <t>0.0</t>
        </is>
      </c>
      <c r="C18" s="15" t="inlineStr">
        <is>
          <t>0.0</t>
        </is>
      </c>
      <c r="D18" s="15" t="inlineStr">
        <is>
          <t>0.0</t>
        </is>
      </c>
      <c r="E18" s="15" t="inlineStr">
        <is>
          <t>0.0</t>
        </is>
      </c>
      <c r="F18" s="15" t="inlineStr">
        <is>
          <t>0.0</t>
        </is>
      </c>
    </row>
    <row r="19">
      <c r="A19" s="12" t="inlineStr">
        <is>
          <t>Cash Flow from Financing Activities (CFF)</t>
        </is>
      </c>
      <c r="B19" s="15">
        <f>B15+B16+B17+B18</f>
        <v/>
      </c>
      <c r="C19" s="15">
        <f>C15+C16+C17+C18</f>
        <v/>
      </c>
      <c r="D19" s="15">
        <f>D15+D16+D17+D18</f>
        <v/>
      </c>
      <c r="E19" s="15">
        <f>E15+E16+E17+E18</f>
        <v/>
      </c>
      <c r="F19" s="15">
        <f>F15+F16+F17+F18</f>
        <v/>
      </c>
    </row>
    <row r="20">
      <c r="A20" s="12" t="inlineStr">
        <is>
          <t>Change in Cash</t>
        </is>
      </c>
      <c r="B20" s="15">
        <f>B10+B14+B19</f>
        <v/>
      </c>
      <c r="C20" s="15">
        <f>C10+C14+C19</f>
        <v/>
      </c>
      <c r="D20" s="15">
        <f>D10+D14+D19</f>
        <v/>
      </c>
      <c r="E20" s="15">
        <f>E10+E14+E19</f>
        <v/>
      </c>
      <c r="F20" s="15">
        <f>F10+F14+F19</f>
        <v/>
      </c>
    </row>
    <row r="21">
      <c r="A21" s="12" t="inlineStr">
        <is>
          <t>Beginning Cash Balance</t>
        </is>
      </c>
      <c r="B21" s="15">
        <f>BS_Historical!D4</f>
        <v/>
      </c>
      <c r="C21" s="15">
        <f>B22</f>
        <v/>
      </c>
      <c r="D21" s="15">
        <f>C22</f>
        <v/>
      </c>
      <c r="E21" s="15">
        <f>D22</f>
        <v/>
      </c>
      <c r="F21" s="15">
        <f>E22</f>
        <v/>
      </c>
    </row>
    <row r="22">
      <c r="A22" s="12" t="inlineStr">
        <is>
          <t>Ending Cash Balance</t>
        </is>
      </c>
      <c r="B22" s="15">
        <f>B20+B21</f>
        <v/>
      </c>
      <c r="C22" s="15">
        <f>C20+C21</f>
        <v/>
      </c>
      <c r="D22" s="15">
        <f>D20+D21</f>
        <v/>
      </c>
      <c r="E22" s="15">
        <f>E20+E21</f>
        <v/>
      </c>
      <c r="F22" s="15">
        <f>F20+F21</f>
        <v/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10"/>
  <sheetViews>
    <sheetView showGridLines="1" workbookViewId="0">
      <selection activeCell="A1" sqref="A1"/>
    </sheetView>
  </sheetViews>
  <sheetFormatPr baseColWidth="8" defaultRowHeight="15"/>
  <cols>
    <col width="5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</cols>
  <sheetData>
    <row r="1">
      <c r="A1" s="1" t="inlineStr">
        <is>
          <t>DEBT MATURITY &amp; INTEREST SCHEDULE (USD Millions)</t>
        </is>
      </c>
    </row>
    <row r="2"/>
    <row r="3">
      <c r="A3" s="6" t="inlineStr">
        <is>
          <t>Tranche Name</t>
        </is>
      </c>
      <c r="B3" s="6" t="inlineStr">
        <is>
          <t>2026E</t>
        </is>
      </c>
      <c r="C3" s="6" t="inlineStr">
        <is>
          <t>2027E</t>
        </is>
      </c>
      <c r="D3" s="6" t="inlineStr">
        <is>
          <t>2028E</t>
        </is>
      </c>
      <c r="E3" s="6" t="inlineStr">
        <is>
          <t>2029E</t>
        </is>
      </c>
      <c r="F3" s="6" t="inlineStr">
        <is>
          <t>2030E</t>
        </is>
      </c>
    </row>
    <row r="4">
      <c r="A4" s="7" t="inlineStr">
        <is>
          <t>Book Value of Long-Term Debt</t>
        </is>
      </c>
      <c r="B4" s="15" t="n">
        <v>7819</v>
      </c>
      <c r="C4" s="15" t="n">
        <v>7819</v>
      </c>
      <c r="D4" s="15" t="n">
        <v>7819</v>
      </c>
      <c r="E4" s="15" t="n">
        <v>7819</v>
      </c>
      <c r="F4" s="15" t="n">
        <v>7819</v>
      </c>
    </row>
    <row r="5">
      <c r="A5" s="7" t="inlineStr">
        <is>
          <t>Current Portion of Long-Term Debt</t>
        </is>
      </c>
      <c r="B5" s="15" t="n">
        <v>499</v>
      </c>
      <c r="C5" s="15" t="n">
        <v>499</v>
      </c>
      <c r="D5" s="15" t="n">
        <v>499</v>
      </c>
      <c r="E5" s="15" t="n">
        <v>499</v>
      </c>
      <c r="F5" s="15" t="n">
        <v>499</v>
      </c>
    </row>
    <row r="6">
      <c r="A6" s="12" t="inlineStr">
        <is>
          <t>Total Debt Outstanding</t>
        </is>
      </c>
      <c r="B6" s="15">
        <f>B4+B5</f>
        <v/>
      </c>
      <c r="C6" s="15">
        <f>C4+C5</f>
        <v/>
      </c>
      <c r="D6" s="15">
        <f>D4+D5</f>
        <v/>
      </c>
      <c r="E6" s="15">
        <f>E4+E5</f>
        <v/>
      </c>
      <c r="F6" s="15">
        <f>F4+F5</f>
        <v/>
      </c>
    </row>
    <row r="7">
      <c r="A7" s="7" t="inlineStr">
        <is>
          <t>Weighted Average Coupon Rate</t>
        </is>
      </c>
      <c r="B7" s="17" t="n">
        <v>0.035</v>
      </c>
      <c r="C7" s="17" t="n">
        <v>0.035</v>
      </c>
      <c r="D7" s="17" t="n">
        <v>0.035</v>
      </c>
      <c r="E7" s="17" t="n">
        <v>0.035</v>
      </c>
      <c r="F7" s="17" t="n">
        <v>0.035</v>
      </c>
    </row>
    <row r="8">
      <c r="A8" s="12" t="inlineStr">
        <is>
          <t>Interest Expense (calculated)</t>
        </is>
      </c>
      <c r="B8" s="15">
        <f>B6*B7</f>
        <v/>
      </c>
      <c r="C8" s="15">
        <f>C6*C7</f>
        <v/>
      </c>
      <c r="D8" s="15">
        <f>D6*D7</f>
        <v/>
      </c>
      <c r="E8" s="15">
        <f>E6*E7</f>
        <v/>
      </c>
      <c r="F8" s="15">
        <f>F6*F7</f>
        <v/>
      </c>
    </row>
    <row r="9">
      <c r="A9" s="7" t="inlineStr">
        <is>
          <t>Current portion maturing in year</t>
        </is>
      </c>
      <c r="B9" s="15" t="n">
        <v>499</v>
      </c>
      <c r="C9" s="15" t="n">
        <v>0</v>
      </c>
      <c r="D9" s="15" t="n">
        <v>0</v>
      </c>
      <c r="E9" s="15" t="n">
        <v>0</v>
      </c>
      <c r="F9" s="15" t="n">
        <v>0</v>
      </c>
    </row>
    <row r="10">
      <c r="A10" s="7" t="inlineStr">
        <is>
          <t>Debt Refinancing/Borrowings</t>
        </is>
      </c>
      <c r="B10" s="15">
        <f>B9</f>
        <v/>
      </c>
      <c r="C10" s="15">
        <f>C9</f>
        <v/>
      </c>
      <c r="D10" s="15">
        <f>D9</f>
        <v/>
      </c>
      <c r="E10" s="15">
        <f>E9</f>
        <v/>
      </c>
      <c r="F10" s="15">
        <f>F9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2026-05-27T02:54:46Z</dcterms:created>
  <dcterms:modified xmlns:dcterms="http://purl.org/dc/terms/" xmlns:xsi="http://www.w3.org/2001/XMLSchema-instance" xsi:type="dcterms:W3CDTF">2026-05-27T02:54:46Z</dcterms:modified>
</cp:coreProperties>
</file>